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ОМОЛА\6-илова Хизмат сафари\"/>
    </mc:Choice>
  </mc:AlternateContent>
  <bookViews>
    <workbookView xWindow="0" yWindow="0" windowWidth="28800" windowHeight="11805"/>
  </bookViews>
  <sheets>
    <sheet name="Кирилча" sheetId="5" r:id="rId1"/>
    <sheet name="русча" sheetId="10" r:id="rId2"/>
    <sheet name="инглизча" sheetId="9" r:id="rId3"/>
  </sheets>
  <definedNames>
    <definedName name="_xlnm._FilterDatabase" localSheetId="0" hidden="1">Кирилча!$A$8:$P$246</definedName>
    <definedName name="_xlnm.Print_Titles" localSheetId="2">инглизча!$4:$6</definedName>
    <definedName name="_xlnm.Print_Titles" localSheetId="0">Кирилча!$4:$7</definedName>
    <definedName name="_xlnm.Print_Area" localSheetId="2">инглизча!$A$1:$L$245</definedName>
    <definedName name="_xlnm.Print_Area" localSheetId="0">Кирилча!$A$1:$P$246</definedName>
  </definedNames>
  <calcPr calcId="162913"/>
</workbook>
</file>

<file path=xl/calcChain.xml><?xml version="1.0" encoding="utf-8"?>
<calcChain xmlns="http://schemas.openxmlformats.org/spreadsheetml/2006/main">
  <c r="L9" i="9" l="1"/>
  <c r="G9" i="9"/>
  <c r="L9" i="10"/>
  <c r="G9" i="10"/>
  <c r="L10" i="5"/>
  <c r="G10" i="5"/>
  <c r="J49" i="5" l="1"/>
  <c r="I49" i="5" s="1"/>
  <c r="H49" i="5" s="1"/>
  <c r="J36" i="5"/>
  <c r="I36" i="5" s="1"/>
  <c r="H36" i="5" s="1"/>
  <c r="J40" i="5"/>
  <c r="I40" i="5" s="1"/>
  <c r="H40" i="5" s="1"/>
  <c r="I154" i="9"/>
  <c r="G154" i="9" s="1"/>
  <c r="H154" i="9"/>
  <c r="G153" i="9"/>
  <c r="I152" i="9"/>
  <c r="G152" i="9" s="1"/>
  <c r="H152" i="9"/>
  <c r="I151" i="9"/>
  <c r="H151" i="9"/>
  <c r="G151" i="9" s="1"/>
  <c r="I150" i="9"/>
  <c r="H150" i="9"/>
  <c r="G150" i="9"/>
  <c r="I149" i="9"/>
  <c r="H149" i="9"/>
  <c r="G149" i="9"/>
  <c r="J148" i="9"/>
  <c r="G148" i="9" s="1"/>
  <c r="I148" i="9"/>
  <c r="H148" i="9"/>
  <c r="I147" i="9"/>
  <c r="G147" i="9" s="1"/>
  <c r="I146" i="9"/>
  <c r="H146" i="9"/>
  <c r="G146" i="9"/>
  <c r="G145" i="9"/>
  <c r="I144" i="9"/>
  <c r="H144" i="9"/>
  <c r="G144" i="9"/>
  <c r="J143" i="9"/>
  <c r="I143" i="9"/>
  <c r="H143" i="9"/>
  <c r="G143" i="9"/>
  <c r="I154" i="10"/>
  <c r="H154" i="10"/>
  <c r="G154" i="10" s="1"/>
  <c r="G153" i="10"/>
  <c r="I152" i="10"/>
  <c r="H152" i="10"/>
  <c r="G152" i="10" s="1"/>
  <c r="I151" i="10"/>
  <c r="H151" i="10"/>
  <c r="G151" i="10"/>
  <c r="I150" i="10"/>
  <c r="H150" i="10"/>
  <c r="G150" i="10"/>
  <c r="I149" i="10"/>
  <c r="G149" i="10" s="1"/>
  <c r="H149" i="10"/>
  <c r="J148" i="10"/>
  <c r="I148" i="10"/>
  <c r="G148" i="10" s="1"/>
  <c r="H148" i="10"/>
  <c r="I147" i="10"/>
  <c r="G147" i="10"/>
  <c r="I146" i="10"/>
  <c r="H146" i="10"/>
  <c r="G146" i="10"/>
  <c r="G145" i="10"/>
  <c r="I144" i="10"/>
  <c r="H144" i="10"/>
  <c r="G144" i="10"/>
  <c r="J143" i="10"/>
  <c r="G143" i="10" s="1"/>
  <c r="I143" i="10"/>
  <c r="H143" i="10"/>
  <c r="I155" i="5"/>
  <c r="H155" i="5"/>
  <c r="G155" i="5" s="1"/>
  <c r="G154" i="5"/>
  <c r="I153" i="5"/>
  <c r="H153" i="5"/>
  <c r="G153" i="5" s="1"/>
  <c r="I152" i="5"/>
  <c r="H152" i="5"/>
  <c r="G152" i="5" s="1"/>
  <c r="I151" i="5"/>
  <c r="H151" i="5"/>
  <c r="G151" i="5"/>
  <c r="I150" i="5"/>
  <c r="H150" i="5"/>
  <c r="G150" i="5"/>
  <c r="J149" i="5"/>
  <c r="G149" i="5" s="1"/>
  <c r="I149" i="5"/>
  <c r="H149" i="5"/>
  <c r="I148" i="5"/>
  <c r="G148" i="5" s="1"/>
  <c r="I147" i="5"/>
  <c r="H147" i="5"/>
  <c r="G147" i="5"/>
  <c r="G146" i="5"/>
  <c r="I145" i="5"/>
  <c r="H145" i="5"/>
  <c r="G145" i="5"/>
  <c r="J144" i="5"/>
  <c r="I144" i="5"/>
  <c r="H144" i="5"/>
  <c r="G144" i="5"/>
  <c r="G78" i="9" l="1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L233" i="9" l="1"/>
  <c r="L233" i="10"/>
  <c r="L234" i="5"/>
  <c r="D195" i="9" l="1"/>
  <c r="D194" i="9"/>
  <c r="D193" i="9"/>
  <c r="D192" i="9"/>
  <c r="D191" i="9" s="1"/>
  <c r="D190" i="9" s="1"/>
  <c r="D189" i="9" s="1"/>
  <c r="D188" i="9" s="1"/>
  <c r="D187" i="9" s="1"/>
  <c r="D186" i="9" s="1"/>
  <c r="D185" i="9" s="1"/>
  <c r="D184" i="9" s="1"/>
  <c r="D183" i="9" s="1"/>
  <c r="D182" i="9" s="1"/>
  <c r="D181" i="9" s="1"/>
  <c r="D180" i="9" s="1"/>
  <c r="D179" i="9" s="1"/>
  <c r="D178" i="9" s="1"/>
  <c r="D177" i="9" s="1"/>
  <c r="D176" i="9" s="1"/>
  <c r="D175" i="9" s="1"/>
  <c r="D174" i="9" s="1"/>
  <c r="D173" i="9" s="1"/>
  <c r="D195" i="10"/>
  <c r="D194" i="10"/>
  <c r="D193" i="10" s="1"/>
  <c r="D192" i="10" s="1"/>
  <c r="D191" i="10" s="1"/>
  <c r="D190" i="10" s="1"/>
  <c r="D189" i="10" s="1"/>
  <c r="D188" i="10" s="1"/>
  <c r="D187" i="10" s="1"/>
  <c r="D186" i="10" s="1"/>
  <c r="D185" i="10" s="1"/>
  <c r="D184" i="10" s="1"/>
  <c r="D183" i="10" s="1"/>
  <c r="D182" i="10" s="1"/>
  <c r="D181" i="10" s="1"/>
  <c r="D180" i="10" s="1"/>
  <c r="D179" i="10" s="1"/>
  <c r="D178" i="10" s="1"/>
  <c r="D177" i="10" s="1"/>
  <c r="D176" i="10" s="1"/>
  <c r="D175" i="10" s="1"/>
  <c r="D174" i="10" s="1"/>
  <c r="D173" i="10" s="1"/>
  <c r="C173" i="5"/>
  <c r="D196" i="5"/>
  <c r="D195" i="5"/>
  <c r="D194" i="5" s="1"/>
  <c r="D193" i="5" s="1"/>
  <c r="D192" i="5" s="1"/>
  <c r="D191" i="5" s="1"/>
  <c r="D190" i="5" s="1"/>
  <c r="D189" i="5" s="1"/>
  <c r="D188" i="5" s="1"/>
  <c r="D187" i="5" s="1"/>
  <c r="D186" i="5" s="1"/>
  <c r="D185" i="5" s="1"/>
  <c r="D184" i="5" s="1"/>
  <c r="D183" i="5" s="1"/>
  <c r="D182" i="5" s="1"/>
  <c r="D181" i="5" s="1"/>
  <c r="D180" i="5" s="1"/>
  <c r="D179" i="5" s="1"/>
  <c r="D178" i="5" s="1"/>
  <c r="D177" i="5" s="1"/>
  <c r="D176" i="5" s="1"/>
  <c r="D175" i="5" s="1"/>
  <c r="D174" i="5" s="1"/>
  <c r="E197" i="5"/>
  <c r="C197" i="5"/>
  <c r="J231" i="9"/>
  <c r="I231" i="9"/>
  <c r="H231" i="9"/>
  <c r="G231" i="9"/>
  <c r="F231" i="9"/>
  <c r="E231" i="9"/>
  <c r="D231" i="9"/>
  <c r="C231" i="9"/>
  <c r="C230" i="9" s="1"/>
  <c r="C229" i="9" s="1"/>
  <c r="C228" i="9" s="1"/>
  <c r="C227" i="9" s="1"/>
  <c r="C226" i="9" s="1"/>
  <c r="C225" i="9" s="1"/>
  <c r="C224" i="9" s="1"/>
  <c r="C223" i="9" s="1"/>
  <c r="C222" i="9" s="1"/>
  <c r="C221" i="9" s="1"/>
  <c r="C220" i="9" s="1"/>
  <c r="J230" i="9"/>
  <c r="I230" i="9"/>
  <c r="H230" i="9"/>
  <c r="G230" i="9"/>
  <c r="G229" i="9" s="1"/>
  <c r="G228" i="9" s="1"/>
  <c r="G227" i="9" s="1"/>
  <c r="G226" i="9" s="1"/>
  <c r="G225" i="9" s="1"/>
  <c r="G224" i="9" s="1"/>
  <c r="G223" i="9" s="1"/>
  <c r="G222" i="9" s="1"/>
  <c r="G221" i="9" s="1"/>
  <c r="G220" i="9" s="1"/>
  <c r="F230" i="9"/>
  <c r="E230" i="9"/>
  <c r="D230" i="9"/>
  <c r="J229" i="9"/>
  <c r="I229" i="9"/>
  <c r="H229" i="9"/>
  <c r="H228" i="9" s="1"/>
  <c r="H227" i="9" s="1"/>
  <c r="H226" i="9" s="1"/>
  <c r="H225" i="9" s="1"/>
  <c r="H224" i="9" s="1"/>
  <c r="H223" i="9" s="1"/>
  <c r="H222" i="9" s="1"/>
  <c r="H221" i="9" s="1"/>
  <c r="H220" i="9" s="1"/>
  <c r="F229" i="9"/>
  <c r="E229" i="9"/>
  <c r="D229" i="9"/>
  <c r="J228" i="9"/>
  <c r="I228" i="9"/>
  <c r="F228" i="9"/>
  <c r="E228" i="9"/>
  <c r="D228" i="9"/>
  <c r="J227" i="9"/>
  <c r="I227" i="9"/>
  <c r="F227" i="9"/>
  <c r="E227" i="9"/>
  <c r="D227" i="9"/>
  <c r="J226" i="9"/>
  <c r="I226" i="9"/>
  <c r="F226" i="9"/>
  <c r="E226" i="9"/>
  <c r="D226" i="9"/>
  <c r="J225" i="9"/>
  <c r="I225" i="9"/>
  <c r="F225" i="9"/>
  <c r="E225" i="9"/>
  <c r="D225" i="9"/>
  <c r="J224" i="9"/>
  <c r="I224" i="9"/>
  <c r="F224" i="9"/>
  <c r="E224" i="9"/>
  <c r="D224" i="9"/>
  <c r="J223" i="9"/>
  <c r="I223" i="9"/>
  <c r="F223" i="9"/>
  <c r="E223" i="9"/>
  <c r="D223" i="9"/>
  <c r="J222" i="9"/>
  <c r="I222" i="9"/>
  <c r="F222" i="9"/>
  <c r="E222" i="9"/>
  <c r="D222" i="9"/>
  <c r="J221" i="9"/>
  <c r="I221" i="9"/>
  <c r="F221" i="9"/>
  <c r="E221" i="9"/>
  <c r="D221" i="9"/>
  <c r="J220" i="9"/>
  <c r="I220" i="9"/>
  <c r="F220" i="9"/>
  <c r="F219" i="9" s="1"/>
  <c r="F218" i="9" s="1"/>
  <c r="E220" i="9"/>
  <c r="D220" i="9"/>
  <c r="G219" i="9"/>
  <c r="D219" i="9"/>
  <c r="D218" i="9" s="1"/>
  <c r="J231" i="10"/>
  <c r="I231" i="10"/>
  <c r="H231" i="10"/>
  <c r="G231" i="10"/>
  <c r="F231" i="10"/>
  <c r="E231" i="10"/>
  <c r="D231" i="10"/>
  <c r="C231" i="10"/>
  <c r="J230" i="10"/>
  <c r="I230" i="10"/>
  <c r="H230" i="10"/>
  <c r="G230" i="10"/>
  <c r="F230" i="10"/>
  <c r="E230" i="10"/>
  <c r="D230" i="10"/>
  <c r="C230" i="10"/>
  <c r="J229" i="10"/>
  <c r="I229" i="10"/>
  <c r="H229" i="10"/>
  <c r="G229" i="10"/>
  <c r="F229" i="10"/>
  <c r="E229" i="10"/>
  <c r="D229" i="10"/>
  <c r="C229" i="10"/>
  <c r="J228" i="10"/>
  <c r="I228" i="10"/>
  <c r="H228" i="10"/>
  <c r="G228" i="10"/>
  <c r="F228" i="10"/>
  <c r="E228" i="10"/>
  <c r="D228" i="10"/>
  <c r="C228" i="10"/>
  <c r="J227" i="10"/>
  <c r="I227" i="10"/>
  <c r="H227" i="10"/>
  <c r="G227" i="10"/>
  <c r="F227" i="10"/>
  <c r="E227" i="10"/>
  <c r="D227" i="10"/>
  <c r="C227" i="10"/>
  <c r="J226" i="10"/>
  <c r="I226" i="10"/>
  <c r="H226" i="10"/>
  <c r="G226" i="10"/>
  <c r="F226" i="10"/>
  <c r="E226" i="10"/>
  <c r="D226" i="10"/>
  <c r="C226" i="10"/>
  <c r="J225" i="10"/>
  <c r="I225" i="10"/>
  <c r="H225" i="10"/>
  <c r="G225" i="10"/>
  <c r="F225" i="10"/>
  <c r="E225" i="10"/>
  <c r="D225" i="10"/>
  <c r="C225" i="10"/>
  <c r="J224" i="10"/>
  <c r="I224" i="10"/>
  <c r="H224" i="10"/>
  <c r="G224" i="10"/>
  <c r="F224" i="10"/>
  <c r="E224" i="10"/>
  <c r="D224" i="10"/>
  <c r="C224" i="10"/>
  <c r="J223" i="10"/>
  <c r="I223" i="10"/>
  <c r="H223" i="10"/>
  <c r="G223" i="10"/>
  <c r="F223" i="10"/>
  <c r="E223" i="10"/>
  <c r="D223" i="10"/>
  <c r="C223" i="10"/>
  <c r="J222" i="10"/>
  <c r="I222" i="10"/>
  <c r="H222" i="10"/>
  <c r="G222" i="10"/>
  <c r="F222" i="10"/>
  <c r="E222" i="10"/>
  <c r="D222" i="10"/>
  <c r="C222" i="10"/>
  <c r="J221" i="10"/>
  <c r="I221" i="10"/>
  <c r="H221" i="10"/>
  <c r="G221" i="10"/>
  <c r="F221" i="10"/>
  <c r="E221" i="10"/>
  <c r="D221" i="10"/>
  <c r="C221" i="10"/>
  <c r="J220" i="10"/>
  <c r="I220" i="10"/>
  <c r="H220" i="10"/>
  <c r="G220" i="10"/>
  <c r="F220" i="10"/>
  <c r="E220" i="10"/>
  <c r="D220" i="10"/>
  <c r="D219" i="10" s="1"/>
  <c r="D218" i="10" s="1"/>
  <c r="C220" i="10"/>
  <c r="G219" i="10"/>
  <c r="F219" i="10"/>
  <c r="F218" i="10"/>
  <c r="J232" i="5"/>
  <c r="J231" i="5" s="1"/>
  <c r="J230" i="5" s="1"/>
  <c r="J229" i="5" s="1"/>
  <c r="J228" i="5" s="1"/>
  <c r="J227" i="5" s="1"/>
  <c r="J226" i="5" s="1"/>
  <c r="J225" i="5" s="1"/>
  <c r="J224" i="5" s="1"/>
  <c r="J223" i="5" s="1"/>
  <c r="J222" i="5" s="1"/>
  <c r="J221" i="5" s="1"/>
  <c r="I232" i="5"/>
  <c r="I231" i="5" s="1"/>
  <c r="I230" i="5" s="1"/>
  <c r="I229" i="5" s="1"/>
  <c r="I228" i="5" s="1"/>
  <c r="I227" i="5" s="1"/>
  <c r="I226" i="5" s="1"/>
  <c r="I225" i="5" s="1"/>
  <c r="I224" i="5" s="1"/>
  <c r="I223" i="5" s="1"/>
  <c r="I222" i="5" s="1"/>
  <c r="I221" i="5" s="1"/>
  <c r="H232" i="5"/>
  <c r="G232" i="5"/>
  <c r="F232" i="5"/>
  <c r="F231" i="5" s="1"/>
  <c r="F230" i="5" s="1"/>
  <c r="F229" i="5" s="1"/>
  <c r="F228" i="5" s="1"/>
  <c r="F227" i="5" s="1"/>
  <c r="F226" i="5" s="1"/>
  <c r="F225" i="5" s="1"/>
  <c r="F224" i="5" s="1"/>
  <c r="F223" i="5" s="1"/>
  <c r="F222" i="5" s="1"/>
  <c r="F221" i="5" s="1"/>
  <c r="F220" i="5" s="1"/>
  <c r="F219" i="5" s="1"/>
  <c r="E232" i="5"/>
  <c r="E231" i="5" s="1"/>
  <c r="E230" i="5" s="1"/>
  <c r="E229" i="5" s="1"/>
  <c r="E228" i="5" s="1"/>
  <c r="E227" i="5" s="1"/>
  <c r="E226" i="5" s="1"/>
  <c r="E225" i="5" s="1"/>
  <c r="E224" i="5" s="1"/>
  <c r="E223" i="5" s="1"/>
  <c r="E222" i="5" s="1"/>
  <c r="E221" i="5" s="1"/>
  <c r="H231" i="5"/>
  <c r="H230" i="5" s="1"/>
  <c r="H229" i="5" s="1"/>
  <c r="H228" i="5" s="1"/>
  <c r="H227" i="5" s="1"/>
  <c r="H226" i="5" s="1"/>
  <c r="H225" i="5" s="1"/>
  <c r="H224" i="5" s="1"/>
  <c r="H223" i="5" s="1"/>
  <c r="H222" i="5" s="1"/>
  <c r="H221" i="5" s="1"/>
  <c r="G231" i="5"/>
  <c r="G230" i="5" s="1"/>
  <c r="G229" i="5" s="1"/>
  <c r="G228" i="5" s="1"/>
  <c r="G227" i="5" s="1"/>
  <c r="G226" i="5" s="1"/>
  <c r="G225" i="5" s="1"/>
  <c r="G224" i="5" s="1"/>
  <c r="G223" i="5" s="1"/>
  <c r="G222" i="5" s="1"/>
  <c r="G221" i="5" s="1"/>
  <c r="C232" i="5"/>
  <c r="C231" i="5"/>
  <c r="C230" i="5"/>
  <c r="C229" i="5"/>
  <c r="C228" i="5" s="1"/>
  <c r="C227" i="5" s="1"/>
  <c r="C226" i="5" s="1"/>
  <c r="C225" i="5" s="1"/>
  <c r="C224" i="5" s="1"/>
  <c r="C223" i="5" s="1"/>
  <c r="C222" i="5" s="1"/>
  <c r="C221" i="5" s="1"/>
  <c r="C198" i="5"/>
  <c r="D232" i="5"/>
  <c r="D231" i="5"/>
  <c r="D230" i="5" s="1"/>
  <c r="D229" i="5" s="1"/>
  <c r="D228" i="5" s="1"/>
  <c r="D227" i="5" s="1"/>
  <c r="D226" i="5" s="1"/>
  <c r="D225" i="5" s="1"/>
  <c r="D224" i="5" s="1"/>
  <c r="D223" i="5" s="1"/>
  <c r="D222" i="5" s="1"/>
  <c r="D221" i="5" s="1"/>
  <c r="D220" i="5" s="1"/>
  <c r="D219" i="5" s="1"/>
  <c r="G220" i="5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E201" i="9"/>
  <c r="C201" i="9"/>
  <c r="G200" i="9"/>
  <c r="G199" i="9"/>
  <c r="G198" i="9"/>
  <c r="E198" i="9"/>
  <c r="C198" i="9"/>
  <c r="G197" i="9"/>
  <c r="C197" i="9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E201" i="10"/>
  <c r="C201" i="10"/>
  <c r="G200" i="10"/>
  <c r="G199" i="10"/>
  <c r="G198" i="10"/>
  <c r="E198" i="10"/>
  <c r="C198" i="10"/>
  <c r="G197" i="10"/>
  <c r="C197" i="10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E202" i="5"/>
  <c r="C202" i="5"/>
  <c r="G201" i="5"/>
  <c r="G200" i="5"/>
  <c r="G199" i="5"/>
  <c r="E199" i="5"/>
  <c r="C199" i="5"/>
  <c r="G198" i="5"/>
  <c r="J170" i="9"/>
  <c r="G170" i="9" s="1"/>
  <c r="I170" i="9"/>
  <c r="H170" i="9"/>
  <c r="J169" i="9"/>
  <c r="G169" i="9" s="1"/>
  <c r="I169" i="9"/>
  <c r="H169" i="9"/>
  <c r="J168" i="9"/>
  <c r="G168" i="9" s="1"/>
  <c r="I168" i="9"/>
  <c r="H168" i="9"/>
  <c r="J167" i="9"/>
  <c r="G167" i="9" s="1"/>
  <c r="I167" i="9"/>
  <c r="H167" i="9"/>
  <c r="J166" i="9"/>
  <c r="G166" i="9" s="1"/>
  <c r="I166" i="9"/>
  <c r="H166" i="9"/>
  <c r="J165" i="9"/>
  <c r="G165" i="9" s="1"/>
  <c r="I165" i="9"/>
  <c r="H165" i="9"/>
  <c r="J164" i="9"/>
  <c r="G164" i="9" s="1"/>
  <c r="I164" i="9"/>
  <c r="H164" i="9"/>
  <c r="J163" i="9"/>
  <c r="G163" i="9" s="1"/>
  <c r="I163" i="9"/>
  <c r="H163" i="9"/>
  <c r="J162" i="9"/>
  <c r="G162" i="9" s="1"/>
  <c r="I162" i="9"/>
  <c r="H162" i="9"/>
  <c r="J161" i="9"/>
  <c r="G161" i="9" s="1"/>
  <c r="I161" i="9"/>
  <c r="H161" i="9"/>
  <c r="J160" i="9"/>
  <c r="G160" i="9" s="1"/>
  <c r="I160" i="9"/>
  <c r="H160" i="9"/>
  <c r="J159" i="9"/>
  <c r="G159" i="9" s="1"/>
  <c r="I159" i="9"/>
  <c r="H159" i="9"/>
  <c r="J158" i="9"/>
  <c r="G158" i="9" s="1"/>
  <c r="I158" i="9"/>
  <c r="H158" i="9"/>
  <c r="J157" i="9"/>
  <c r="G157" i="9" s="1"/>
  <c r="I157" i="9"/>
  <c r="H157" i="9"/>
  <c r="J156" i="9"/>
  <c r="G156" i="9" s="1"/>
  <c r="I156" i="9"/>
  <c r="H156" i="9"/>
  <c r="J170" i="10"/>
  <c r="I170" i="10"/>
  <c r="H170" i="10"/>
  <c r="G170" i="10"/>
  <c r="J169" i="10"/>
  <c r="I169" i="10"/>
  <c r="H169" i="10"/>
  <c r="G169" i="10"/>
  <c r="J168" i="10"/>
  <c r="I168" i="10"/>
  <c r="H168" i="10"/>
  <c r="G168" i="10"/>
  <c r="J167" i="10"/>
  <c r="I167" i="10"/>
  <c r="H167" i="10"/>
  <c r="G167" i="10"/>
  <c r="J166" i="10"/>
  <c r="I166" i="10"/>
  <c r="H166" i="10"/>
  <c r="G166" i="10"/>
  <c r="J165" i="10"/>
  <c r="I165" i="10"/>
  <c r="H165" i="10"/>
  <c r="G165" i="10"/>
  <c r="J164" i="10"/>
  <c r="I164" i="10"/>
  <c r="H164" i="10"/>
  <c r="G164" i="10"/>
  <c r="J163" i="10"/>
  <c r="I163" i="10"/>
  <c r="H163" i="10"/>
  <c r="G163" i="10"/>
  <c r="J162" i="10"/>
  <c r="I162" i="10"/>
  <c r="H162" i="10"/>
  <c r="G162" i="10"/>
  <c r="J161" i="10"/>
  <c r="I161" i="10"/>
  <c r="H161" i="10"/>
  <c r="G161" i="10"/>
  <c r="J160" i="10"/>
  <c r="I160" i="10"/>
  <c r="H160" i="10"/>
  <c r="G160" i="10"/>
  <c r="J159" i="10"/>
  <c r="I159" i="10"/>
  <c r="H159" i="10"/>
  <c r="G159" i="10"/>
  <c r="J158" i="10"/>
  <c r="I158" i="10"/>
  <c r="H158" i="10"/>
  <c r="G158" i="10"/>
  <c r="J157" i="10"/>
  <c r="I157" i="10"/>
  <c r="H157" i="10"/>
  <c r="G157" i="10"/>
  <c r="J156" i="10"/>
  <c r="I156" i="10"/>
  <c r="H156" i="10"/>
  <c r="G156" i="10"/>
  <c r="J171" i="5"/>
  <c r="I171" i="5"/>
  <c r="H171" i="5"/>
  <c r="G171" i="5"/>
  <c r="J170" i="5"/>
  <c r="I170" i="5"/>
  <c r="H170" i="5"/>
  <c r="G170" i="5"/>
  <c r="J169" i="5"/>
  <c r="I169" i="5"/>
  <c r="H169" i="5"/>
  <c r="G169" i="5"/>
  <c r="J168" i="5"/>
  <c r="I168" i="5"/>
  <c r="H168" i="5"/>
  <c r="G168" i="5"/>
  <c r="J167" i="5"/>
  <c r="I167" i="5"/>
  <c r="H167" i="5"/>
  <c r="G167" i="5"/>
  <c r="J166" i="5"/>
  <c r="I166" i="5"/>
  <c r="H166" i="5"/>
  <c r="G166" i="5"/>
  <c r="J165" i="5"/>
  <c r="I165" i="5"/>
  <c r="H165" i="5"/>
  <c r="G165" i="5"/>
  <c r="J164" i="5"/>
  <c r="I164" i="5"/>
  <c r="H164" i="5"/>
  <c r="G164" i="5"/>
  <c r="J163" i="5"/>
  <c r="I163" i="5"/>
  <c r="H163" i="5"/>
  <c r="G163" i="5"/>
  <c r="J162" i="5"/>
  <c r="I162" i="5"/>
  <c r="H162" i="5"/>
  <c r="G162" i="5"/>
  <c r="J161" i="5"/>
  <c r="I161" i="5"/>
  <c r="H161" i="5"/>
  <c r="G161" i="5"/>
  <c r="J160" i="5"/>
  <c r="I160" i="5"/>
  <c r="H160" i="5"/>
  <c r="G160" i="5"/>
  <c r="J159" i="5"/>
  <c r="I159" i="5"/>
  <c r="H159" i="5"/>
  <c r="G159" i="5"/>
  <c r="J158" i="5"/>
  <c r="I158" i="5"/>
  <c r="H158" i="5"/>
  <c r="G158" i="5"/>
  <c r="J157" i="5"/>
  <c r="I157" i="5"/>
  <c r="H157" i="5"/>
  <c r="G157" i="5"/>
  <c r="J141" i="9"/>
  <c r="G141" i="9" s="1"/>
  <c r="C141" i="9"/>
  <c r="J140" i="9"/>
  <c r="G140" i="9" s="1"/>
  <c r="C140" i="9"/>
  <c r="J139" i="9"/>
  <c r="G139" i="9"/>
  <c r="C139" i="9"/>
  <c r="J138" i="9"/>
  <c r="G138" i="9"/>
  <c r="C138" i="9"/>
  <c r="J137" i="9"/>
  <c r="G137" i="9" s="1"/>
  <c r="C137" i="9"/>
  <c r="J136" i="9"/>
  <c r="G136" i="9" s="1"/>
  <c r="C136" i="9"/>
  <c r="J135" i="9"/>
  <c r="G135" i="9"/>
  <c r="C135" i="9"/>
  <c r="J134" i="9"/>
  <c r="G134" i="9"/>
  <c r="C134" i="9"/>
  <c r="J133" i="9"/>
  <c r="G133" i="9" s="1"/>
  <c r="C133" i="9"/>
  <c r="J132" i="9"/>
  <c r="G132" i="9" s="1"/>
  <c r="C132" i="9"/>
  <c r="J131" i="9"/>
  <c r="G131" i="9"/>
  <c r="C131" i="9"/>
  <c r="J130" i="9"/>
  <c r="G130" i="9"/>
  <c r="C130" i="9"/>
  <c r="J129" i="9"/>
  <c r="G129" i="9" s="1"/>
  <c r="C129" i="9"/>
  <c r="J128" i="9"/>
  <c r="G128" i="9" s="1"/>
  <c r="C128" i="9"/>
  <c r="J127" i="9"/>
  <c r="G127" i="9"/>
  <c r="C127" i="9"/>
  <c r="J126" i="9"/>
  <c r="G126" i="9"/>
  <c r="C126" i="9"/>
  <c r="J125" i="9"/>
  <c r="G125" i="9" s="1"/>
  <c r="C125" i="9"/>
  <c r="J141" i="10"/>
  <c r="G141" i="10"/>
  <c r="C141" i="10"/>
  <c r="J140" i="10"/>
  <c r="G140" i="10" s="1"/>
  <c r="C140" i="10"/>
  <c r="J139" i="10"/>
  <c r="G139" i="10"/>
  <c r="C139" i="10"/>
  <c r="J138" i="10"/>
  <c r="G138" i="10" s="1"/>
  <c r="C138" i="10"/>
  <c r="J137" i="10"/>
  <c r="G137" i="10"/>
  <c r="C137" i="10"/>
  <c r="J136" i="10"/>
  <c r="G136" i="10" s="1"/>
  <c r="C136" i="10"/>
  <c r="J135" i="10"/>
  <c r="G135" i="10"/>
  <c r="C135" i="10"/>
  <c r="J134" i="10"/>
  <c r="G134" i="10" s="1"/>
  <c r="C134" i="10"/>
  <c r="J133" i="10"/>
  <c r="G133" i="10"/>
  <c r="C133" i="10"/>
  <c r="J132" i="10"/>
  <c r="G132" i="10" s="1"/>
  <c r="C132" i="10"/>
  <c r="J131" i="10"/>
  <c r="G131" i="10"/>
  <c r="C131" i="10"/>
  <c r="J130" i="10"/>
  <c r="G130" i="10" s="1"/>
  <c r="C130" i="10"/>
  <c r="J129" i="10"/>
  <c r="G129" i="10"/>
  <c r="C129" i="10"/>
  <c r="J128" i="10"/>
  <c r="G128" i="10" s="1"/>
  <c r="C128" i="10"/>
  <c r="J127" i="10"/>
  <c r="G127" i="10"/>
  <c r="C127" i="10"/>
  <c r="J126" i="10"/>
  <c r="G126" i="10" s="1"/>
  <c r="C126" i="10"/>
  <c r="J125" i="10"/>
  <c r="G125" i="10"/>
  <c r="C125" i="10"/>
  <c r="J142" i="5"/>
  <c r="G142" i="5"/>
  <c r="C142" i="5"/>
  <c r="J141" i="5"/>
  <c r="G141" i="5" s="1"/>
  <c r="C141" i="5"/>
  <c r="J140" i="5"/>
  <c r="G140" i="5"/>
  <c r="C140" i="5"/>
  <c r="J139" i="5"/>
  <c r="G139" i="5" s="1"/>
  <c r="C139" i="5"/>
  <c r="J138" i="5"/>
  <c r="G138" i="5"/>
  <c r="C138" i="5"/>
  <c r="J137" i="5"/>
  <c r="G137" i="5" s="1"/>
  <c r="C137" i="5"/>
  <c r="J136" i="5"/>
  <c r="G136" i="5"/>
  <c r="C136" i="5"/>
  <c r="J135" i="5"/>
  <c r="G135" i="5" s="1"/>
  <c r="C135" i="5"/>
  <c r="J134" i="5"/>
  <c r="G134" i="5"/>
  <c r="C134" i="5"/>
  <c r="J133" i="5"/>
  <c r="G133" i="5" s="1"/>
  <c r="C133" i="5"/>
  <c r="J132" i="5"/>
  <c r="G132" i="5"/>
  <c r="C132" i="5"/>
  <c r="J131" i="5"/>
  <c r="G131" i="5" s="1"/>
  <c r="C131" i="5"/>
  <c r="J130" i="5"/>
  <c r="G130" i="5"/>
  <c r="C130" i="5"/>
  <c r="J129" i="5"/>
  <c r="G129" i="5" s="1"/>
  <c r="C129" i="5"/>
  <c r="J128" i="5"/>
  <c r="G128" i="5"/>
  <c r="C128" i="5"/>
  <c r="J127" i="5"/>
  <c r="G127" i="5" s="1"/>
  <c r="C127" i="5"/>
  <c r="J126" i="5"/>
  <c r="G126" i="5"/>
  <c r="C126" i="5"/>
  <c r="J124" i="5"/>
  <c r="J123" i="5"/>
  <c r="J121" i="5"/>
  <c r="J120" i="5"/>
  <c r="J116" i="5"/>
  <c r="G108" i="9"/>
  <c r="G107" i="9"/>
  <c r="G106" i="9"/>
  <c r="I105" i="9"/>
  <c r="H105" i="9"/>
  <c r="G105" i="9"/>
  <c r="G104" i="9"/>
  <c r="G103" i="9"/>
  <c r="G102" i="9"/>
  <c r="G101" i="9"/>
  <c r="G100" i="9"/>
  <c r="G99" i="9"/>
  <c r="G98" i="9"/>
  <c r="J97" i="9"/>
  <c r="G97" i="9" s="1"/>
  <c r="I97" i="9"/>
  <c r="H97" i="9"/>
  <c r="G108" i="10"/>
  <c r="G107" i="10"/>
  <c r="G106" i="10"/>
  <c r="I105" i="10"/>
  <c r="G105" i="10" s="1"/>
  <c r="H105" i="10"/>
  <c r="G104" i="10"/>
  <c r="G103" i="10"/>
  <c r="G102" i="10"/>
  <c r="G101" i="10"/>
  <c r="G100" i="10"/>
  <c r="G99" i="10"/>
  <c r="G98" i="10"/>
  <c r="J97" i="10"/>
  <c r="I97" i="10"/>
  <c r="H97" i="10"/>
  <c r="G97" i="10" s="1"/>
  <c r="G109" i="5"/>
  <c r="G108" i="5"/>
  <c r="G107" i="5"/>
  <c r="I106" i="5"/>
  <c r="H106" i="5"/>
  <c r="G106" i="5" s="1"/>
  <c r="G105" i="5"/>
  <c r="G104" i="5"/>
  <c r="G103" i="5"/>
  <c r="G102" i="5"/>
  <c r="G101" i="5"/>
  <c r="G100" i="5"/>
  <c r="G99" i="5"/>
  <c r="J98" i="5"/>
  <c r="I98" i="5"/>
  <c r="H98" i="5"/>
  <c r="G98" i="5"/>
  <c r="G95" i="9" l="1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J80" i="9"/>
  <c r="I80" i="9"/>
  <c r="G80" i="9" s="1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J80" i="10"/>
  <c r="I80" i="10"/>
  <c r="G80" i="10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J81" i="5"/>
  <c r="I81" i="5"/>
  <c r="G81" i="5"/>
  <c r="I63" i="9"/>
  <c r="G63" i="9" s="1"/>
  <c r="G62" i="9"/>
  <c r="G61" i="9"/>
  <c r="G60" i="9"/>
  <c r="G59" i="9"/>
  <c r="G58" i="9"/>
  <c r="G57" i="9"/>
  <c r="G56" i="9"/>
  <c r="I55" i="9"/>
  <c r="G55" i="9"/>
  <c r="G54" i="9"/>
  <c r="G53" i="9"/>
  <c r="I52" i="9"/>
  <c r="G52" i="9"/>
  <c r="G51" i="9"/>
  <c r="I50" i="9"/>
  <c r="G50" i="9" s="1"/>
  <c r="I63" i="10"/>
  <c r="G63" i="10" s="1"/>
  <c r="G62" i="10"/>
  <c r="G61" i="10"/>
  <c r="G60" i="10"/>
  <c r="G59" i="10"/>
  <c r="G58" i="10"/>
  <c r="G57" i="10"/>
  <c r="G56" i="10"/>
  <c r="I55" i="10"/>
  <c r="G55" i="10"/>
  <c r="G54" i="10"/>
  <c r="G53" i="10"/>
  <c r="I52" i="10"/>
  <c r="G52" i="10"/>
  <c r="G51" i="10"/>
  <c r="I50" i="10"/>
  <c r="G50" i="10" s="1"/>
  <c r="I64" i="5"/>
  <c r="G64" i="5"/>
  <c r="G63" i="5"/>
  <c r="G62" i="5"/>
  <c r="G61" i="5"/>
  <c r="G60" i="5"/>
  <c r="G59" i="5"/>
  <c r="G58" i="5"/>
  <c r="G57" i="5"/>
  <c r="I56" i="5"/>
  <c r="G56" i="5" s="1"/>
  <c r="G55" i="5"/>
  <c r="G54" i="5"/>
  <c r="I53" i="5"/>
  <c r="G53" i="5" s="1"/>
  <c r="G52" i="5"/>
  <c r="I51" i="5"/>
  <c r="G51" i="5"/>
  <c r="G48" i="9"/>
  <c r="G47" i="9"/>
  <c r="J46" i="9"/>
  <c r="I46" i="9"/>
  <c r="H46" i="9"/>
  <c r="G46" i="9" s="1"/>
  <c r="J45" i="9"/>
  <c r="I45" i="9"/>
  <c r="H45" i="9"/>
  <c r="G45" i="9" s="1"/>
  <c r="J44" i="9"/>
  <c r="I44" i="9"/>
  <c r="H44" i="9"/>
  <c r="G44" i="9" s="1"/>
  <c r="J43" i="9"/>
  <c r="I43" i="9"/>
  <c r="H43" i="9"/>
  <c r="G43" i="9" s="1"/>
  <c r="I42" i="9"/>
  <c r="H42" i="9"/>
  <c r="G42" i="9" s="1"/>
  <c r="J41" i="9"/>
  <c r="I41" i="9"/>
  <c r="H41" i="9"/>
  <c r="G41" i="9"/>
  <c r="I40" i="9"/>
  <c r="H40" i="9"/>
  <c r="G40" i="9"/>
  <c r="G39" i="9"/>
  <c r="J38" i="9"/>
  <c r="I38" i="9"/>
  <c r="H38" i="9"/>
  <c r="G38" i="9" s="1"/>
  <c r="J37" i="9"/>
  <c r="I37" i="9"/>
  <c r="H37" i="9"/>
  <c r="G37" i="9" s="1"/>
  <c r="J36" i="9"/>
  <c r="I36" i="9"/>
  <c r="H36" i="9"/>
  <c r="G36" i="9" s="1"/>
  <c r="G35" i="9"/>
  <c r="H34" i="9"/>
  <c r="G34" i="9"/>
  <c r="J33" i="9"/>
  <c r="I33" i="9"/>
  <c r="H33" i="9"/>
  <c r="G33" i="9"/>
  <c r="J32" i="9"/>
  <c r="I32" i="9"/>
  <c r="H32" i="9"/>
  <c r="G32" i="9"/>
  <c r="G48" i="10"/>
  <c r="G47" i="10"/>
  <c r="J46" i="10"/>
  <c r="I46" i="10"/>
  <c r="H46" i="10"/>
  <c r="G46" i="10" s="1"/>
  <c r="J45" i="10"/>
  <c r="I45" i="10"/>
  <c r="H45" i="10"/>
  <c r="G45" i="10" s="1"/>
  <c r="J44" i="10"/>
  <c r="I44" i="10"/>
  <c r="H44" i="10"/>
  <c r="G44" i="10" s="1"/>
  <c r="J43" i="10"/>
  <c r="I43" i="10"/>
  <c r="H43" i="10"/>
  <c r="G43" i="10" s="1"/>
  <c r="I42" i="10"/>
  <c r="H42" i="10"/>
  <c r="G42" i="10" s="1"/>
  <c r="J41" i="10"/>
  <c r="I41" i="10"/>
  <c r="H41" i="10"/>
  <c r="G41" i="10" s="1"/>
  <c r="I40" i="10"/>
  <c r="H40" i="10"/>
  <c r="G40" i="10"/>
  <c r="G39" i="10"/>
  <c r="J38" i="10"/>
  <c r="I38" i="10"/>
  <c r="H38" i="10"/>
  <c r="G38" i="10" s="1"/>
  <c r="J37" i="10"/>
  <c r="I37" i="10"/>
  <c r="H37" i="10"/>
  <c r="G37" i="10" s="1"/>
  <c r="J36" i="10"/>
  <c r="I36" i="10"/>
  <c r="H36" i="10"/>
  <c r="G36" i="10" s="1"/>
  <c r="G35" i="10"/>
  <c r="H34" i="10"/>
  <c r="G34" i="10"/>
  <c r="J33" i="10"/>
  <c r="I33" i="10"/>
  <c r="H33" i="10"/>
  <c r="G33" i="10"/>
  <c r="J32" i="10"/>
  <c r="I32" i="10"/>
  <c r="H32" i="10"/>
  <c r="G32" i="10"/>
  <c r="G49" i="5"/>
  <c r="G48" i="5"/>
  <c r="J47" i="5"/>
  <c r="I47" i="5"/>
  <c r="H47" i="5"/>
  <c r="G47" i="5" s="1"/>
  <c r="J46" i="5"/>
  <c r="I46" i="5"/>
  <c r="H46" i="5"/>
  <c r="G46" i="5" s="1"/>
  <c r="J45" i="5"/>
  <c r="I45" i="5"/>
  <c r="H45" i="5"/>
  <c r="G45" i="5" s="1"/>
  <c r="J44" i="5"/>
  <c r="I44" i="5"/>
  <c r="H44" i="5"/>
  <c r="G44" i="5" s="1"/>
  <c r="I43" i="5"/>
  <c r="H43" i="5"/>
  <c r="G43" i="5" s="1"/>
  <c r="J42" i="5"/>
  <c r="I42" i="5"/>
  <c r="H42" i="5"/>
  <c r="G42" i="5" s="1"/>
  <c r="I41" i="5"/>
  <c r="H41" i="5"/>
  <c r="G41" i="5"/>
  <c r="G40" i="5"/>
  <c r="J39" i="5"/>
  <c r="I39" i="5"/>
  <c r="H39" i="5"/>
  <c r="G39" i="5" s="1"/>
  <c r="J38" i="5"/>
  <c r="I38" i="5"/>
  <c r="H38" i="5"/>
  <c r="G38" i="5" s="1"/>
  <c r="J37" i="5"/>
  <c r="I37" i="5"/>
  <c r="H37" i="5"/>
  <c r="G37" i="5" s="1"/>
  <c r="G36" i="5"/>
  <c r="H35" i="5"/>
  <c r="G35" i="5"/>
  <c r="J34" i="5"/>
  <c r="I34" i="5"/>
  <c r="H34" i="5"/>
  <c r="G34" i="5"/>
  <c r="J33" i="5"/>
  <c r="I33" i="5"/>
  <c r="H33" i="5"/>
  <c r="G33" i="5"/>
  <c r="L107" i="9" l="1"/>
  <c r="C217" i="10"/>
  <c r="D217" i="10"/>
  <c r="D216" i="10" s="1"/>
  <c r="D215" i="10" s="1"/>
  <c r="D214" i="10" s="1"/>
  <c r="D213" i="10" s="1"/>
  <c r="D212" i="10" s="1"/>
  <c r="D211" i="10" s="1"/>
  <c r="D210" i="10" s="1"/>
  <c r="D209" i="10" s="1"/>
  <c r="D208" i="10" s="1"/>
  <c r="D207" i="10" s="1"/>
  <c r="D206" i="10" s="1"/>
  <c r="D205" i="10" s="1"/>
  <c r="D204" i="10" s="1"/>
  <c r="D203" i="10" s="1"/>
  <c r="D202" i="10" s="1"/>
  <c r="D201" i="10" s="1"/>
  <c r="D200" i="10" s="1"/>
  <c r="D199" i="10" s="1"/>
  <c r="D198" i="10" s="1"/>
  <c r="D197" i="10" s="1"/>
  <c r="E217" i="10"/>
  <c r="F217" i="10"/>
  <c r="F216" i="10" s="1"/>
  <c r="F215" i="10" s="1"/>
  <c r="F214" i="10" s="1"/>
  <c r="F213" i="10" s="1"/>
  <c r="F212" i="10" s="1"/>
  <c r="F211" i="10" s="1"/>
  <c r="F210" i="10" s="1"/>
  <c r="F209" i="10" s="1"/>
  <c r="F208" i="10" s="1"/>
  <c r="F207" i="10" s="1"/>
  <c r="F206" i="10" s="1"/>
  <c r="F205" i="10" s="1"/>
  <c r="F204" i="10" s="1"/>
  <c r="F203" i="10" s="1"/>
  <c r="F202" i="10" s="1"/>
  <c r="F201" i="10" s="1"/>
  <c r="F200" i="10" s="1"/>
  <c r="F199" i="10" s="1"/>
  <c r="F198" i="10" s="1"/>
  <c r="F197" i="10" s="1"/>
  <c r="G217" i="10"/>
  <c r="H217" i="10"/>
  <c r="I217" i="10"/>
  <c r="J217" i="10"/>
  <c r="L107" i="10"/>
  <c r="L108" i="5"/>
  <c r="I10" i="9" l="1"/>
  <c r="G217" i="9"/>
  <c r="G218" i="5"/>
  <c r="G196" i="9"/>
  <c r="G196" i="10"/>
  <c r="G172" i="10" s="1"/>
  <c r="J197" i="5"/>
  <c r="G197" i="5"/>
  <c r="G12" i="5" s="1"/>
  <c r="J142" i="9"/>
  <c r="E11" i="9"/>
  <c r="L124" i="9"/>
  <c r="E11" i="10"/>
  <c r="E12" i="5"/>
  <c r="I125" i="5"/>
  <c r="C109" i="9"/>
  <c r="C125" i="5"/>
  <c r="D125" i="5"/>
  <c r="L108" i="9"/>
  <c r="L106" i="9"/>
  <c r="L105" i="9"/>
  <c r="L104" i="9"/>
  <c r="L103" i="9"/>
  <c r="L102" i="9"/>
  <c r="L101" i="9"/>
  <c r="L100" i="9"/>
  <c r="L96" i="9"/>
  <c r="L99" i="9"/>
  <c r="L98" i="9"/>
  <c r="L97" i="9"/>
  <c r="J96" i="9"/>
  <c r="G96" i="9"/>
  <c r="L108" i="10"/>
  <c r="L106" i="10"/>
  <c r="L105" i="10"/>
  <c r="L104" i="10"/>
  <c r="L103" i="10"/>
  <c r="L102" i="10"/>
  <c r="L101" i="10"/>
  <c r="L100" i="10"/>
  <c r="L99" i="10"/>
  <c r="L98" i="10"/>
  <c r="L97" i="10"/>
  <c r="L96" i="10" s="1"/>
  <c r="G96" i="10"/>
  <c r="L109" i="5"/>
  <c r="L107" i="5"/>
  <c r="L106" i="5"/>
  <c r="L105" i="5"/>
  <c r="L104" i="5"/>
  <c r="L103" i="5"/>
  <c r="L102" i="5"/>
  <c r="L101" i="5"/>
  <c r="L100" i="5"/>
  <c r="L99" i="5"/>
  <c r="L98" i="5"/>
  <c r="J97" i="5"/>
  <c r="G97" i="5"/>
  <c r="G79" i="9"/>
  <c r="G80" i="5"/>
  <c r="H64" i="9"/>
  <c r="G64" i="9"/>
  <c r="G64" i="10"/>
  <c r="I65" i="5"/>
  <c r="G49" i="9"/>
  <c r="G49" i="10"/>
  <c r="G50" i="5"/>
  <c r="I50" i="5"/>
  <c r="J31" i="9"/>
  <c r="I32" i="5"/>
  <c r="C13" i="5"/>
  <c r="I218" i="5"/>
  <c r="C11" i="9"/>
  <c r="C11" i="10"/>
  <c r="C10" i="10"/>
  <c r="G125" i="5"/>
  <c r="J96" i="10"/>
  <c r="I79" i="9"/>
  <c r="G65" i="5"/>
  <c r="F12" i="9"/>
  <c r="L11" i="5"/>
  <c r="M12" i="5"/>
  <c r="O232" i="9"/>
  <c r="N232" i="9"/>
  <c r="M232" i="9"/>
  <c r="L232" i="9"/>
  <c r="O217" i="9"/>
  <c r="N217" i="9"/>
  <c r="M217" i="9"/>
  <c r="L217" i="9"/>
  <c r="O196" i="9"/>
  <c r="N196" i="9"/>
  <c r="M196" i="9"/>
  <c r="L196" i="9"/>
  <c r="O172" i="9"/>
  <c r="N172" i="9"/>
  <c r="M172" i="9"/>
  <c r="L172" i="9"/>
  <c r="O155" i="9"/>
  <c r="N155" i="9"/>
  <c r="M155" i="9"/>
  <c r="L155" i="9"/>
  <c r="O142" i="9"/>
  <c r="N142" i="9"/>
  <c r="M142" i="9"/>
  <c r="L142" i="9"/>
  <c r="O124" i="9"/>
  <c r="N124" i="9"/>
  <c r="M124" i="9"/>
  <c r="O109" i="9"/>
  <c r="N109" i="9"/>
  <c r="M109" i="9"/>
  <c r="L109" i="9"/>
  <c r="O96" i="9"/>
  <c r="N96" i="9"/>
  <c r="M96" i="9"/>
  <c r="O79" i="9"/>
  <c r="N79" i="9"/>
  <c r="M79" i="9"/>
  <c r="L79" i="9"/>
  <c r="O64" i="9"/>
  <c r="N64" i="9"/>
  <c r="M64" i="9"/>
  <c r="L64" i="9"/>
  <c r="O49" i="9"/>
  <c r="N49" i="9"/>
  <c r="M49" i="9"/>
  <c r="L49" i="9"/>
  <c r="O31" i="9"/>
  <c r="N31" i="9"/>
  <c r="M31" i="9"/>
  <c r="L31" i="9"/>
  <c r="O12" i="9"/>
  <c r="M12" i="9"/>
  <c r="O11" i="9"/>
  <c r="M11" i="9"/>
  <c r="O10" i="9"/>
  <c r="N10" i="9"/>
  <c r="M10" i="9"/>
  <c r="O232" i="10"/>
  <c r="N232" i="10"/>
  <c r="M232" i="10"/>
  <c r="L232" i="10"/>
  <c r="O217" i="10"/>
  <c r="N217" i="10"/>
  <c r="M217" i="10"/>
  <c r="L217" i="10"/>
  <c r="O196" i="10"/>
  <c r="N196" i="10"/>
  <c r="M196" i="10"/>
  <c r="L196" i="10"/>
  <c r="O172" i="10"/>
  <c r="N172" i="10"/>
  <c r="M172" i="10"/>
  <c r="L172" i="10"/>
  <c r="O155" i="10"/>
  <c r="N155" i="10"/>
  <c r="M155" i="10"/>
  <c r="L155" i="10"/>
  <c r="O142" i="10"/>
  <c r="N142" i="10"/>
  <c r="M142" i="10"/>
  <c r="L142" i="10"/>
  <c r="O124" i="10"/>
  <c r="N124" i="10"/>
  <c r="M124" i="10"/>
  <c r="L124" i="10"/>
  <c r="O109" i="10"/>
  <c r="N109" i="10"/>
  <c r="M109" i="10"/>
  <c r="L109" i="10"/>
  <c r="O96" i="10"/>
  <c r="N96" i="10"/>
  <c r="M96" i="10"/>
  <c r="O79" i="10"/>
  <c r="N79" i="10"/>
  <c r="M79" i="10"/>
  <c r="L79" i="10"/>
  <c r="O64" i="10"/>
  <c r="N64" i="10"/>
  <c r="M64" i="10"/>
  <c r="L64" i="10"/>
  <c r="O49" i="10"/>
  <c r="N49" i="10"/>
  <c r="M49" i="10"/>
  <c r="L49" i="10"/>
  <c r="O31" i="10"/>
  <c r="N31" i="10"/>
  <c r="M31" i="10"/>
  <c r="L31" i="10"/>
  <c r="O12" i="10"/>
  <c r="N12" i="10"/>
  <c r="M12" i="10"/>
  <c r="O11" i="10"/>
  <c r="M11" i="10"/>
  <c r="O10" i="10"/>
  <c r="M10" i="10"/>
  <c r="J232" i="9"/>
  <c r="I232" i="9"/>
  <c r="H232" i="9"/>
  <c r="G232" i="9"/>
  <c r="F232" i="9"/>
  <c r="E232" i="9"/>
  <c r="D232" i="9"/>
  <c r="C232" i="9"/>
  <c r="J217" i="9"/>
  <c r="H217" i="9"/>
  <c r="F217" i="9"/>
  <c r="F216" i="9" s="1"/>
  <c r="F215" i="9" s="1"/>
  <c r="F214" i="9" s="1"/>
  <c r="F213" i="9" s="1"/>
  <c r="F212" i="9" s="1"/>
  <c r="F211" i="9" s="1"/>
  <c r="F210" i="9" s="1"/>
  <c r="F209" i="9" s="1"/>
  <c r="F208" i="9" s="1"/>
  <c r="F207" i="9" s="1"/>
  <c r="F206" i="9" s="1"/>
  <c r="F205" i="9" s="1"/>
  <c r="F204" i="9" s="1"/>
  <c r="F203" i="9" s="1"/>
  <c r="F202" i="9" s="1"/>
  <c r="F201" i="9" s="1"/>
  <c r="F200" i="9" s="1"/>
  <c r="F199" i="9" s="1"/>
  <c r="F198" i="9" s="1"/>
  <c r="F197" i="9" s="1"/>
  <c r="F196" i="9" s="1"/>
  <c r="E217" i="9"/>
  <c r="D217" i="9"/>
  <c r="D216" i="9" s="1"/>
  <c r="D215" i="9" s="1"/>
  <c r="D214" i="9" s="1"/>
  <c r="D213" i="9" s="1"/>
  <c r="D212" i="9" s="1"/>
  <c r="D211" i="9" s="1"/>
  <c r="D210" i="9" s="1"/>
  <c r="D209" i="9" s="1"/>
  <c r="D208" i="9" s="1"/>
  <c r="D207" i="9" s="1"/>
  <c r="D206" i="9" s="1"/>
  <c r="D205" i="9" s="1"/>
  <c r="D204" i="9" s="1"/>
  <c r="D203" i="9" s="1"/>
  <c r="D202" i="9" s="1"/>
  <c r="D201" i="9" s="1"/>
  <c r="D200" i="9" s="1"/>
  <c r="D199" i="9" s="1"/>
  <c r="D198" i="9" s="1"/>
  <c r="D197" i="9" s="1"/>
  <c r="C217" i="9"/>
  <c r="J196" i="9"/>
  <c r="J172" i="9" s="1"/>
  <c r="I196" i="9"/>
  <c r="I11" i="9" s="1"/>
  <c r="H196" i="9"/>
  <c r="E196" i="9"/>
  <c r="D196" i="9"/>
  <c r="D172" i="9" s="1"/>
  <c r="C196" i="9"/>
  <c r="H172" i="9"/>
  <c r="G172" i="9"/>
  <c r="E172" i="9"/>
  <c r="C172" i="9"/>
  <c r="E155" i="9"/>
  <c r="J155" i="9"/>
  <c r="I155" i="9"/>
  <c r="H155" i="9"/>
  <c r="G155" i="9"/>
  <c r="D155" i="9"/>
  <c r="C155" i="9"/>
  <c r="F142" i="9"/>
  <c r="E142" i="9"/>
  <c r="D142" i="9"/>
  <c r="C142" i="9"/>
  <c r="J124" i="9"/>
  <c r="H124" i="9"/>
  <c r="F124" i="9"/>
  <c r="D124" i="9"/>
  <c r="J109" i="9"/>
  <c r="I109" i="9"/>
  <c r="H109" i="9"/>
  <c r="G109" i="9"/>
  <c r="F109" i="9"/>
  <c r="E109" i="9"/>
  <c r="D109" i="9"/>
  <c r="H96" i="9"/>
  <c r="I96" i="9"/>
  <c r="F96" i="9"/>
  <c r="E96" i="9"/>
  <c r="D96" i="9"/>
  <c r="C96" i="9"/>
  <c r="H79" i="9"/>
  <c r="F79" i="9"/>
  <c r="E79" i="9"/>
  <c r="D79" i="9"/>
  <c r="C79" i="9"/>
  <c r="J64" i="9"/>
  <c r="I64" i="9"/>
  <c r="F64" i="9"/>
  <c r="E64" i="9"/>
  <c r="D64" i="9"/>
  <c r="C64" i="9"/>
  <c r="J49" i="9"/>
  <c r="I49" i="9"/>
  <c r="H49" i="9"/>
  <c r="F49" i="9"/>
  <c r="E49" i="9"/>
  <c r="D49" i="9"/>
  <c r="C49" i="9"/>
  <c r="F31" i="9"/>
  <c r="E31" i="9"/>
  <c r="D31" i="9"/>
  <c r="C31" i="9"/>
  <c r="I12" i="9"/>
  <c r="E12" i="9"/>
  <c r="D12" i="9"/>
  <c r="C12" i="9"/>
  <c r="J232" i="10"/>
  <c r="I232" i="10"/>
  <c r="H232" i="10"/>
  <c r="G232" i="10"/>
  <c r="F232" i="10"/>
  <c r="E232" i="10"/>
  <c r="D232" i="10"/>
  <c r="C232" i="10"/>
  <c r="J196" i="10"/>
  <c r="J10" i="10" s="1"/>
  <c r="I196" i="10"/>
  <c r="I172" i="10" s="1"/>
  <c r="H196" i="10"/>
  <c r="F196" i="10"/>
  <c r="F10" i="10" s="1"/>
  <c r="E196" i="10"/>
  <c r="D196" i="10"/>
  <c r="C196" i="10"/>
  <c r="J172" i="10"/>
  <c r="H172" i="10"/>
  <c r="E172" i="10"/>
  <c r="C172" i="10"/>
  <c r="J155" i="10"/>
  <c r="I155" i="10"/>
  <c r="H155" i="10"/>
  <c r="G155" i="10"/>
  <c r="E155" i="10"/>
  <c r="D155" i="10"/>
  <c r="C155" i="10"/>
  <c r="F142" i="10"/>
  <c r="E142" i="10"/>
  <c r="D142" i="10"/>
  <c r="C142" i="10"/>
  <c r="J124" i="10"/>
  <c r="H124" i="10"/>
  <c r="F124" i="10"/>
  <c r="D124" i="10"/>
  <c r="J109" i="10"/>
  <c r="I109" i="10"/>
  <c r="H109" i="10"/>
  <c r="G109" i="10"/>
  <c r="F109" i="10"/>
  <c r="E109" i="10"/>
  <c r="D109" i="10"/>
  <c r="C109" i="10"/>
  <c r="I96" i="10"/>
  <c r="H96" i="10"/>
  <c r="F96" i="10"/>
  <c r="E96" i="10"/>
  <c r="D96" i="10"/>
  <c r="C96" i="10"/>
  <c r="I79" i="10"/>
  <c r="H79" i="10"/>
  <c r="F79" i="10"/>
  <c r="E79" i="10"/>
  <c r="D79" i="10"/>
  <c r="C79" i="10"/>
  <c r="J64" i="10"/>
  <c r="I64" i="10"/>
  <c r="H64" i="10"/>
  <c r="F64" i="10"/>
  <c r="E64" i="10"/>
  <c r="D64" i="10"/>
  <c r="C64" i="10"/>
  <c r="J49" i="10"/>
  <c r="I49" i="10"/>
  <c r="H49" i="10"/>
  <c r="F49" i="10"/>
  <c r="E49" i="10"/>
  <c r="D49" i="10"/>
  <c r="C49" i="10"/>
  <c r="J31" i="10"/>
  <c r="H31" i="10"/>
  <c r="F31" i="10"/>
  <c r="E31" i="10"/>
  <c r="D31" i="10"/>
  <c r="C31" i="10"/>
  <c r="J12" i="10"/>
  <c r="I12" i="10"/>
  <c r="F12" i="10"/>
  <c r="E12" i="10"/>
  <c r="D12" i="10"/>
  <c r="C12" i="10"/>
  <c r="F155" i="9"/>
  <c r="F155" i="10"/>
  <c r="C32" i="5"/>
  <c r="D32" i="5"/>
  <c r="E32" i="5"/>
  <c r="F32" i="5"/>
  <c r="K32" i="5"/>
  <c r="L32" i="5"/>
  <c r="M32" i="5"/>
  <c r="N32" i="5"/>
  <c r="O32" i="5"/>
  <c r="F13" i="5"/>
  <c r="D13" i="5"/>
  <c r="K155" i="9"/>
  <c r="P155" i="9"/>
  <c r="H65" i="5"/>
  <c r="C11" i="5"/>
  <c r="G173" i="5"/>
  <c r="P232" i="9"/>
  <c r="K232" i="9"/>
  <c r="P217" i="9"/>
  <c r="K217" i="9"/>
  <c r="P232" i="10"/>
  <c r="K232" i="10"/>
  <c r="P217" i="10"/>
  <c r="K217" i="10"/>
  <c r="P49" i="9"/>
  <c r="K49" i="9"/>
  <c r="P31" i="9"/>
  <c r="K31" i="9"/>
  <c r="P49" i="10"/>
  <c r="K49" i="10"/>
  <c r="P31" i="10"/>
  <c r="K31" i="10"/>
  <c r="O12" i="5"/>
  <c r="P7" i="10"/>
  <c r="K7" i="10"/>
  <c r="C50" i="5"/>
  <c r="D50" i="5"/>
  <c r="E50" i="5"/>
  <c r="F50" i="5"/>
  <c r="H50" i="5"/>
  <c r="J50" i="5"/>
  <c r="C65" i="5"/>
  <c r="J65" i="5"/>
  <c r="F65" i="5"/>
  <c r="E65" i="5"/>
  <c r="D65" i="5"/>
  <c r="P142" i="10"/>
  <c r="K142" i="10"/>
  <c r="K7" i="9"/>
  <c r="P7" i="9"/>
  <c r="L110" i="5"/>
  <c r="H80" i="5"/>
  <c r="E80" i="5"/>
  <c r="E13" i="5"/>
  <c r="K196" i="9"/>
  <c r="P196" i="9"/>
  <c r="K172" i="9"/>
  <c r="P172" i="9"/>
  <c r="K142" i="9"/>
  <c r="P142" i="9"/>
  <c r="K124" i="9"/>
  <c r="P124" i="9"/>
  <c r="K109" i="9"/>
  <c r="P109" i="9"/>
  <c r="K96" i="9"/>
  <c r="P96" i="9"/>
  <c r="K79" i="9"/>
  <c r="P79" i="9"/>
  <c r="K64" i="9"/>
  <c r="P64" i="9"/>
  <c r="K196" i="10"/>
  <c r="P196" i="10"/>
  <c r="K172" i="10"/>
  <c r="P172" i="10"/>
  <c r="K155" i="10"/>
  <c r="P155" i="10"/>
  <c r="K124" i="10"/>
  <c r="P124" i="10"/>
  <c r="K109" i="10"/>
  <c r="P109" i="10"/>
  <c r="K96" i="10"/>
  <c r="P96" i="10"/>
  <c r="K79" i="10"/>
  <c r="P79" i="10"/>
  <c r="K64" i="10"/>
  <c r="P64" i="10"/>
  <c r="N65" i="5"/>
  <c r="H197" i="5"/>
  <c r="N97" i="5"/>
  <c r="N80" i="5"/>
  <c r="L233" i="5"/>
  <c r="L197" i="5"/>
  <c r="L173" i="5"/>
  <c r="L143" i="5"/>
  <c r="L125" i="5"/>
  <c r="L97" i="5"/>
  <c r="L80" i="5"/>
  <c r="L65" i="5"/>
  <c r="L50" i="5"/>
  <c r="P233" i="5"/>
  <c r="P218" i="5"/>
  <c r="N197" i="5"/>
  <c r="P197" i="5"/>
  <c r="P173" i="5"/>
  <c r="P156" i="5"/>
  <c r="P143" i="5"/>
  <c r="P125" i="5"/>
  <c r="P110" i="5"/>
  <c r="P97" i="5"/>
  <c r="P80" i="5"/>
  <c r="P65" i="5"/>
  <c r="P50" i="5"/>
  <c r="P32" i="5"/>
  <c r="N233" i="5"/>
  <c r="N218" i="5"/>
  <c r="N156" i="5"/>
  <c r="N143" i="5"/>
  <c r="N125" i="5"/>
  <c r="O233" i="5"/>
  <c r="O218" i="5"/>
  <c r="O197" i="5"/>
  <c r="N173" i="5"/>
  <c r="O173" i="5"/>
  <c r="O156" i="5"/>
  <c r="O143" i="5"/>
  <c r="O125" i="5"/>
  <c r="N110" i="5"/>
  <c r="O110" i="5"/>
  <c r="O97" i="5"/>
  <c r="O80" i="5"/>
  <c r="N50" i="5"/>
  <c r="O50" i="5"/>
  <c r="K233" i="5"/>
  <c r="G233" i="5"/>
  <c r="H218" i="5"/>
  <c r="K218" i="5"/>
  <c r="K197" i="5"/>
  <c r="H173" i="5"/>
  <c r="K173" i="5"/>
  <c r="K156" i="5"/>
  <c r="K143" i="5"/>
  <c r="K125" i="5"/>
  <c r="H110" i="5"/>
  <c r="K110" i="5"/>
  <c r="H97" i="5"/>
  <c r="K97" i="5"/>
  <c r="K80" i="5"/>
  <c r="K65" i="5"/>
  <c r="K50" i="5"/>
  <c r="P8" i="5"/>
  <c r="H233" i="5"/>
  <c r="J233" i="5"/>
  <c r="I233" i="5"/>
  <c r="J218" i="5"/>
  <c r="I197" i="5"/>
  <c r="J156" i="5"/>
  <c r="H156" i="5"/>
  <c r="I156" i="5"/>
  <c r="H125" i="5"/>
  <c r="J110" i="5"/>
  <c r="I110" i="5"/>
  <c r="I97" i="5"/>
  <c r="K8" i="5"/>
  <c r="M233" i="5"/>
  <c r="M218" i="5"/>
  <c r="M197" i="5"/>
  <c r="M173" i="5"/>
  <c r="M156" i="5"/>
  <c r="M143" i="5"/>
  <c r="M125" i="5"/>
  <c r="M110" i="5"/>
  <c r="M97" i="5"/>
  <c r="M80" i="5"/>
  <c r="M65" i="5"/>
  <c r="M50" i="5"/>
  <c r="F125" i="5"/>
  <c r="J13" i="5"/>
  <c r="D110" i="5"/>
  <c r="E110" i="5"/>
  <c r="F110" i="5"/>
  <c r="C110" i="5"/>
  <c r="D97" i="5"/>
  <c r="E97" i="5"/>
  <c r="F97" i="5"/>
  <c r="C97" i="5"/>
  <c r="A14" i="10"/>
  <c r="A15" i="10" s="1"/>
  <c r="A16" i="10" s="1"/>
  <c r="A17" i="10" s="1"/>
  <c r="A18" i="10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14" i="9"/>
  <c r="A15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F233" i="5"/>
  <c r="E233" i="5"/>
  <c r="D233" i="5"/>
  <c r="F218" i="5"/>
  <c r="F217" i="5" s="1"/>
  <c r="F216" i="5" s="1"/>
  <c r="F215" i="5" s="1"/>
  <c r="F214" i="5" s="1"/>
  <c r="F213" i="5" s="1"/>
  <c r="F212" i="5" s="1"/>
  <c r="F211" i="5" s="1"/>
  <c r="F210" i="5" s="1"/>
  <c r="F209" i="5" s="1"/>
  <c r="F208" i="5" s="1"/>
  <c r="F207" i="5" s="1"/>
  <c r="F206" i="5" s="1"/>
  <c r="F205" i="5" s="1"/>
  <c r="F204" i="5" s="1"/>
  <c r="F203" i="5" s="1"/>
  <c r="F202" i="5" s="1"/>
  <c r="F201" i="5" s="1"/>
  <c r="F200" i="5" s="1"/>
  <c r="F199" i="5" s="1"/>
  <c r="F198" i="5" s="1"/>
  <c r="F197" i="5" s="1"/>
  <c r="E218" i="5"/>
  <c r="D218" i="5"/>
  <c r="D217" i="5" s="1"/>
  <c r="D216" i="5" s="1"/>
  <c r="D215" i="5" s="1"/>
  <c r="D214" i="5" s="1"/>
  <c r="D213" i="5" s="1"/>
  <c r="D212" i="5" s="1"/>
  <c r="D211" i="5" s="1"/>
  <c r="D210" i="5" s="1"/>
  <c r="D209" i="5" s="1"/>
  <c r="D208" i="5" s="1"/>
  <c r="D207" i="5" s="1"/>
  <c r="D206" i="5" s="1"/>
  <c r="D205" i="5" s="1"/>
  <c r="D204" i="5" s="1"/>
  <c r="D203" i="5" s="1"/>
  <c r="D202" i="5" s="1"/>
  <c r="D201" i="5" s="1"/>
  <c r="D200" i="5" s="1"/>
  <c r="D199" i="5" s="1"/>
  <c r="D198" i="5" s="1"/>
  <c r="D197" i="5" s="1"/>
  <c r="D11" i="5" s="1"/>
  <c r="G156" i="5"/>
  <c r="F156" i="5"/>
  <c r="E156" i="5"/>
  <c r="D156" i="5"/>
  <c r="F143" i="5"/>
  <c r="E143" i="5"/>
  <c r="D143" i="5"/>
  <c r="F80" i="5"/>
  <c r="D80" i="5"/>
  <c r="C233" i="5"/>
  <c r="C218" i="5"/>
  <c r="C156" i="5"/>
  <c r="C143" i="5"/>
  <c r="C80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O65" i="5"/>
  <c r="G110" i="5"/>
  <c r="E173" i="5"/>
  <c r="L218" i="5"/>
  <c r="L156" i="5"/>
  <c r="I80" i="5"/>
  <c r="I217" i="9"/>
  <c r="I124" i="9"/>
  <c r="C124" i="10"/>
  <c r="I124" i="10"/>
  <c r="I10" i="10"/>
  <c r="C12" i="5"/>
  <c r="J125" i="5"/>
  <c r="H31" i="9"/>
  <c r="I31" i="10"/>
  <c r="H32" i="5"/>
  <c r="J12" i="9"/>
  <c r="N11" i="9"/>
  <c r="L10" i="9"/>
  <c r="L12" i="9"/>
  <c r="G12" i="9"/>
  <c r="H10" i="9"/>
  <c r="H12" i="9"/>
  <c r="N12" i="9"/>
  <c r="L12" i="10"/>
  <c r="L10" i="10"/>
  <c r="G12" i="10"/>
  <c r="L11" i="10"/>
  <c r="N11" i="10"/>
  <c r="N10" i="10"/>
  <c r="H12" i="10"/>
  <c r="I13" i="5"/>
  <c r="N11" i="5"/>
  <c r="N13" i="5"/>
  <c r="N12" i="5"/>
  <c r="L13" i="5"/>
  <c r="G13" i="5"/>
  <c r="M11" i="5"/>
  <c r="M13" i="5"/>
  <c r="H12" i="5"/>
  <c r="H13" i="5"/>
  <c r="O13" i="5"/>
  <c r="O11" i="5"/>
  <c r="C124" i="9"/>
  <c r="C10" i="9"/>
  <c r="E11" i="5"/>
  <c r="E125" i="5"/>
  <c r="L11" i="9"/>
  <c r="J10" i="9"/>
  <c r="J79" i="9"/>
  <c r="J79" i="10"/>
  <c r="G79" i="10"/>
  <c r="J80" i="5"/>
  <c r="G31" i="9"/>
  <c r="I31" i="9"/>
  <c r="G31" i="10"/>
  <c r="I11" i="5"/>
  <c r="J32" i="5"/>
  <c r="G32" i="5"/>
  <c r="D11" i="10"/>
  <c r="G10" i="9"/>
  <c r="G142" i="9"/>
  <c r="G11" i="9"/>
  <c r="H142" i="9"/>
  <c r="I142" i="9"/>
  <c r="H11" i="9"/>
  <c r="G10" i="10"/>
  <c r="G142" i="10"/>
  <c r="H142" i="10"/>
  <c r="J142" i="10"/>
  <c r="I142" i="10"/>
  <c r="H10" i="10"/>
  <c r="H11" i="10"/>
  <c r="G11" i="5"/>
  <c r="G143" i="5"/>
  <c r="J143" i="5"/>
  <c r="H11" i="5"/>
  <c r="I143" i="5"/>
  <c r="H143" i="5"/>
  <c r="E124" i="9"/>
  <c r="E10" i="9"/>
  <c r="G124" i="9"/>
  <c r="E10" i="10"/>
  <c r="E124" i="10"/>
  <c r="G124" i="10"/>
  <c r="D172" i="10"/>
  <c r="D10" i="10"/>
  <c r="F11" i="9" l="1"/>
  <c r="D11" i="9"/>
  <c r="J11" i="9"/>
  <c r="J7" i="9" s="1"/>
  <c r="F11" i="10"/>
  <c r="F7" i="10" s="1"/>
  <c r="F172" i="10"/>
  <c r="F12" i="5"/>
  <c r="D10" i="9"/>
  <c r="I172" i="9"/>
  <c r="G11" i="10"/>
  <c r="G7" i="10" s="1"/>
  <c r="I11" i="10"/>
  <c r="I7" i="10" s="1"/>
  <c r="J11" i="10"/>
  <c r="D173" i="5"/>
  <c r="D12" i="5"/>
  <c r="D8" i="5" s="1"/>
  <c r="O8" i="5"/>
  <c r="L12" i="5"/>
  <c r="L8" i="5" s="1"/>
  <c r="L7" i="9"/>
  <c r="E7" i="9"/>
  <c r="I7" i="9"/>
  <c r="O7" i="9"/>
  <c r="N7" i="9"/>
  <c r="M7" i="9"/>
  <c r="C7" i="9"/>
  <c r="G7" i="9"/>
  <c r="H7" i="9"/>
  <c r="N7" i="10"/>
  <c r="O7" i="10"/>
  <c r="L7" i="10"/>
  <c r="M7" i="10"/>
  <c r="C7" i="10"/>
  <c r="D7" i="10"/>
  <c r="J7" i="10"/>
  <c r="E7" i="10"/>
  <c r="H7" i="10"/>
  <c r="N8" i="5"/>
  <c r="M8" i="5"/>
  <c r="E8" i="5"/>
  <c r="C8" i="5"/>
  <c r="H8" i="5"/>
  <c r="G8" i="5"/>
  <c r="D7" i="9" l="1"/>
  <c r="F10" i="9"/>
  <c r="F7" i="9" s="1"/>
  <c r="F172" i="9"/>
  <c r="F173" i="5"/>
  <c r="F11" i="5"/>
  <c r="F8" i="5" s="1"/>
  <c r="J12" i="5"/>
  <c r="I173" i="5"/>
  <c r="I12" i="5"/>
  <c r="I8" i="5" s="1"/>
  <c r="J11" i="5" l="1"/>
  <c r="J8" i="5" s="1"/>
  <c r="J173" i="5"/>
</calcChain>
</file>

<file path=xl/sharedStrings.xml><?xml version="1.0" encoding="utf-8"?>
<sst xmlns="http://schemas.openxmlformats.org/spreadsheetml/2006/main" count="873" uniqueCount="738">
  <si>
    <t>Жами</t>
  </si>
  <si>
    <t>Номи</t>
  </si>
  <si>
    <t>Т/р</t>
  </si>
  <si>
    <t>ДСҚ</t>
  </si>
  <si>
    <t>Бюджет</t>
  </si>
  <si>
    <t>Бюджетдан ташқари</t>
  </si>
  <si>
    <t>РЕЖА</t>
  </si>
  <si>
    <t>минг.сўмда</t>
  </si>
  <si>
    <t>ДСБлар</t>
  </si>
  <si>
    <t xml:space="preserve">ДСИлар </t>
  </si>
  <si>
    <t>Қорақалпоғистон Республикаси</t>
  </si>
  <si>
    <t>Вилоят ДСБ</t>
  </si>
  <si>
    <t>Нукус  шаҳар</t>
  </si>
  <si>
    <t>Амударё тумани</t>
  </si>
  <si>
    <t>Беруний  тумани</t>
  </si>
  <si>
    <t>Қўнғирот тумани</t>
  </si>
  <si>
    <t>Хўжайли тумани</t>
  </si>
  <si>
    <t>Чимбой тумани</t>
  </si>
  <si>
    <t>Тўрткўл тумани</t>
  </si>
  <si>
    <t>Элликқалъа тумани</t>
  </si>
  <si>
    <t>Қанликўл тумани</t>
  </si>
  <si>
    <t>Қораузяк тумани</t>
  </si>
  <si>
    <t>Кегейли тумани</t>
  </si>
  <si>
    <t>Муйноқ тумани</t>
  </si>
  <si>
    <t>Нукус тумани</t>
  </si>
  <si>
    <t>Тахтакўпир тумани</t>
  </si>
  <si>
    <t>Шуманай  тумани</t>
  </si>
  <si>
    <t>Тахиатош тумани</t>
  </si>
  <si>
    <t>Бузатов тумани</t>
  </si>
  <si>
    <t>Андижон вилояти</t>
  </si>
  <si>
    <t>Андижон  шаҳар</t>
  </si>
  <si>
    <t>Хонобод  шаҳар</t>
  </si>
  <si>
    <t>Олтинкўл  тумани</t>
  </si>
  <si>
    <t>Андижон  тумани</t>
  </si>
  <si>
    <t>Асака  тумани</t>
  </si>
  <si>
    <t>Балиқчи  тумани</t>
  </si>
  <si>
    <t>Булоқбоши  тумани</t>
  </si>
  <si>
    <t>Жалақудуқ   тумани</t>
  </si>
  <si>
    <t>Избоскан  тумани</t>
  </si>
  <si>
    <t>Қўрғонтепа  тумани</t>
  </si>
  <si>
    <t>Марҳамат  тумани</t>
  </si>
  <si>
    <t>Улуғнор  тумани</t>
  </si>
  <si>
    <t>Пахтаобод  тумани</t>
  </si>
  <si>
    <t>Хўжаобод  тумани</t>
  </si>
  <si>
    <t>Шахрихон тумани</t>
  </si>
  <si>
    <t>Бухоро вилояти</t>
  </si>
  <si>
    <t>Когон  шаҳар</t>
  </si>
  <si>
    <t>Бухоро  шаҳар</t>
  </si>
  <si>
    <t>Ғиждувон  тумани</t>
  </si>
  <si>
    <t>Қоракўл  тумани</t>
  </si>
  <si>
    <t>Ромитан  тумани</t>
  </si>
  <si>
    <t>Шофиркон  тумани</t>
  </si>
  <si>
    <t>Олот  тумани</t>
  </si>
  <si>
    <t>Вобкент  тумани</t>
  </si>
  <si>
    <t>Бухоро  тумани</t>
  </si>
  <si>
    <t>Когон  тумани</t>
  </si>
  <si>
    <t>Пешку  тумани</t>
  </si>
  <si>
    <t>Жондор  тумани</t>
  </si>
  <si>
    <t>Қоровулбозор тумани</t>
  </si>
  <si>
    <t>Жиззах вилояти</t>
  </si>
  <si>
    <t>Жиззах  шаҳар</t>
  </si>
  <si>
    <t>Дўстлик   тумани</t>
  </si>
  <si>
    <t>Ғаллаорол  тумани</t>
  </si>
  <si>
    <t>Зомин  тумани</t>
  </si>
  <si>
    <t>Фориш  тумани</t>
  </si>
  <si>
    <t>Арнасой  тумани</t>
  </si>
  <si>
    <t>Бахмал  тумани</t>
  </si>
  <si>
    <t>Ш.Рашидов  шаҳар</t>
  </si>
  <si>
    <t>Зарбдор   тумани</t>
  </si>
  <si>
    <t>Зафаробод  тумани</t>
  </si>
  <si>
    <t>Пахтакор  тумани</t>
  </si>
  <si>
    <t>Мирзачўл   тумани</t>
  </si>
  <si>
    <t>Янгиобод  тумани</t>
  </si>
  <si>
    <t>Қашқадарё вилояти</t>
  </si>
  <si>
    <t>Қарши  шаҳар</t>
  </si>
  <si>
    <t>Ғузор  тумани</t>
  </si>
  <si>
    <t>Қамаши  тумани</t>
  </si>
  <si>
    <t>Косон  тумани</t>
  </si>
  <si>
    <t>Нишон  тумани</t>
  </si>
  <si>
    <t>Муборак  тумани</t>
  </si>
  <si>
    <t>Миришкор  тумани</t>
  </si>
  <si>
    <t>Чироқчи   тумани</t>
  </si>
  <si>
    <t>Шахрисабз тумани</t>
  </si>
  <si>
    <t>Шахрисабз  шаҳар</t>
  </si>
  <si>
    <t>Яккабоғ  тумани</t>
  </si>
  <si>
    <t>Деҳқонобод  тумани</t>
  </si>
  <si>
    <t>Қарши  тумани</t>
  </si>
  <si>
    <t>Китоб  тумани</t>
  </si>
  <si>
    <t>Касби  тумани</t>
  </si>
  <si>
    <t>Навоий вилояти</t>
  </si>
  <si>
    <t>Навоий  шаҳар</t>
  </si>
  <si>
    <t>Зарафшон  шаҳар</t>
  </si>
  <si>
    <t>Учқудуқ  тумани</t>
  </si>
  <si>
    <t>Томди  тумани</t>
  </si>
  <si>
    <t>Конимех  тумани</t>
  </si>
  <si>
    <t>Навбаҳор   тумани</t>
  </si>
  <si>
    <t>Қизилтепа   тумани</t>
  </si>
  <si>
    <t>Хатирчи   тумани</t>
  </si>
  <si>
    <t>Нурота  тумани</t>
  </si>
  <si>
    <t>Кармана  тумани</t>
  </si>
  <si>
    <t>Ғозғон  шаҳар</t>
  </si>
  <si>
    <t>Наманган вилояти</t>
  </si>
  <si>
    <t>Наманган  шаҳар</t>
  </si>
  <si>
    <t>Косонсой   тумани</t>
  </si>
  <si>
    <t>Норин   тумани</t>
  </si>
  <si>
    <t>Учқўрғон   тумани</t>
  </si>
  <si>
    <t>Чуст  тумани</t>
  </si>
  <si>
    <t>Поп  тумани</t>
  </si>
  <si>
    <t>Тўрақўрғон   тумани</t>
  </si>
  <si>
    <t>Мингбулоқ   тумани</t>
  </si>
  <si>
    <t>Наманган   тумани</t>
  </si>
  <si>
    <t>Уйчи   тумани</t>
  </si>
  <si>
    <t xml:space="preserve"> Чортоқ   тумани</t>
  </si>
  <si>
    <t>Янгиқўрғон тумани</t>
  </si>
  <si>
    <t>Давлатобод тумани</t>
  </si>
  <si>
    <t>Самарқанд вилояти</t>
  </si>
  <si>
    <t>Самарқанд  шаҳар</t>
  </si>
  <si>
    <t>Каттақўрғон  шаҳар</t>
  </si>
  <si>
    <t>Оқдарё  тумани</t>
  </si>
  <si>
    <t>Булунгур  тумани</t>
  </si>
  <si>
    <t>Жомбой  тумани</t>
  </si>
  <si>
    <t>Иштихон  тумани</t>
  </si>
  <si>
    <t>Каттақўрғон  тумани</t>
  </si>
  <si>
    <t>Қўшработ  тумани</t>
  </si>
  <si>
    <t>Нарпай  тумани</t>
  </si>
  <si>
    <t>Пайариқ  тумани</t>
  </si>
  <si>
    <t>Пастдарғом  тумани</t>
  </si>
  <si>
    <t>Пахтачи  тумани</t>
  </si>
  <si>
    <t>Самарқанд  тумани</t>
  </si>
  <si>
    <t>Нуробод  тумани</t>
  </si>
  <si>
    <t>Ургут  тумани</t>
  </si>
  <si>
    <t>Тайлоқ  тумани</t>
  </si>
  <si>
    <t>Сирдарё вилояти</t>
  </si>
  <si>
    <t>Ширин  шаҳар</t>
  </si>
  <si>
    <t>Янгиер  шаҳар</t>
  </si>
  <si>
    <t>Боёвут  тумани</t>
  </si>
  <si>
    <t>Сайхунобод  тумани</t>
  </si>
  <si>
    <t>Сирдарё  тумани</t>
  </si>
  <si>
    <t>Ховос  тумани</t>
  </si>
  <si>
    <t>Оқолтин  тумани</t>
  </si>
  <si>
    <t>Гулистон  тумани</t>
  </si>
  <si>
    <t>Мирзаобод  тумани</t>
  </si>
  <si>
    <t>Сардоба  тумани</t>
  </si>
  <si>
    <t>Гулистон  шаҳар</t>
  </si>
  <si>
    <t>Сурхондарё вилояти</t>
  </si>
  <si>
    <t>Термиз  шаҳар</t>
  </si>
  <si>
    <t>Ангор  тумани</t>
  </si>
  <si>
    <t>Олтинсой  тумани</t>
  </si>
  <si>
    <t>Бойсун  тумани</t>
  </si>
  <si>
    <t>Музрабод  тумани</t>
  </si>
  <si>
    <t>Денов  тумани</t>
  </si>
  <si>
    <t>Жарқўрғон  тумани</t>
  </si>
  <si>
    <t>Қумқўрғон  тумани</t>
  </si>
  <si>
    <t>Қизириқ  тумани</t>
  </si>
  <si>
    <t>Сариосиё    тумани</t>
  </si>
  <si>
    <t>Термиз    тумани</t>
  </si>
  <si>
    <t>Шеробод    тумани</t>
  </si>
  <si>
    <t>Шўрчи    тумани</t>
  </si>
  <si>
    <t>Узун    тумани</t>
  </si>
  <si>
    <t>Бандихон  тумани</t>
  </si>
  <si>
    <t>Тошкент вилояти</t>
  </si>
  <si>
    <t>Бекобод  тумани</t>
  </si>
  <si>
    <t>Бўка  тумани</t>
  </si>
  <si>
    <t>Бўстонлиқ  тумани</t>
  </si>
  <si>
    <t>Зангиота  тумани</t>
  </si>
  <si>
    <t>Юқоричирчиқ  тумани</t>
  </si>
  <si>
    <t>Қибрай  тумани</t>
  </si>
  <si>
    <t>Оққўрғон  тумани</t>
  </si>
  <si>
    <t>Оҳангарон  тумани</t>
  </si>
  <si>
    <t>Паркент  тумани</t>
  </si>
  <si>
    <t>Пискент  тумани</t>
  </si>
  <si>
    <t>Ўртачирчиқ  тумани</t>
  </si>
  <si>
    <t>Чиноз  тумани</t>
  </si>
  <si>
    <t>Қуйичирчиқ  тумани</t>
  </si>
  <si>
    <t>Янгийўл  тумани</t>
  </si>
  <si>
    <t>Ангрен  шаҳар</t>
  </si>
  <si>
    <t>Бекобод  шаҳар</t>
  </si>
  <si>
    <t>Олмалиқ  шаҳар</t>
  </si>
  <si>
    <t>Чирчиқ  шаҳар</t>
  </si>
  <si>
    <t>Янгийўл  шаҳар</t>
  </si>
  <si>
    <t>Оҳангарон  шаҳар</t>
  </si>
  <si>
    <t>Нурафшон  шаҳар</t>
  </si>
  <si>
    <t>Тошкент  тумани</t>
  </si>
  <si>
    <t>Фарғона вилояти</t>
  </si>
  <si>
    <t>Қувасой  шаҳар</t>
  </si>
  <si>
    <t>Қўқон  шаҳар</t>
  </si>
  <si>
    <t>Марғилон  шаҳар</t>
  </si>
  <si>
    <t>Фарғона  шаҳар</t>
  </si>
  <si>
    <t>Бешариқ  тумани</t>
  </si>
  <si>
    <t>Боғдод  тумани</t>
  </si>
  <si>
    <t>Бувайда  тумани</t>
  </si>
  <si>
    <t>Данғара  тумани</t>
  </si>
  <si>
    <t>Ёзёвон  тумани</t>
  </si>
  <si>
    <t>Қува  тумани</t>
  </si>
  <si>
    <t>Олтиариқ  тумани</t>
  </si>
  <si>
    <t>Қўштепа  тумани</t>
  </si>
  <si>
    <t>Риштон  тумани</t>
  </si>
  <si>
    <t>Сўх  тумани</t>
  </si>
  <si>
    <t>Тошлоқ  тумани</t>
  </si>
  <si>
    <t>Ўзбекистон  тумани</t>
  </si>
  <si>
    <t>Учқўприк  тумани</t>
  </si>
  <si>
    <t>Фарғона  тумани</t>
  </si>
  <si>
    <t>Фурқат  тумани</t>
  </si>
  <si>
    <t>Хоразм вилояти</t>
  </si>
  <si>
    <t>Ургенч  шаҳар</t>
  </si>
  <si>
    <t>Хива  шаҳар</t>
  </si>
  <si>
    <t>Урганч  тумани</t>
  </si>
  <si>
    <t>Хива  тумани</t>
  </si>
  <si>
    <t>Хазорасп  тумани</t>
  </si>
  <si>
    <t>Гурлан  тумани</t>
  </si>
  <si>
    <t>Шовот  тумани</t>
  </si>
  <si>
    <t>Янгиариқ  тумани</t>
  </si>
  <si>
    <t>Қўшкўпир  тумани</t>
  </si>
  <si>
    <t>Боғот  тумани</t>
  </si>
  <si>
    <t>Хонқа  тумани</t>
  </si>
  <si>
    <t>Янгибозор  тумани</t>
  </si>
  <si>
    <t>Тупроққала  тумани</t>
  </si>
  <si>
    <t>Тошкент шаҳри</t>
  </si>
  <si>
    <t>Тошкент  шаҳар ДСБ</t>
  </si>
  <si>
    <t>Миробод  тумани</t>
  </si>
  <si>
    <t>Мирзо Улуғбек  тумани</t>
  </si>
  <si>
    <t>Юнусобод  тумани</t>
  </si>
  <si>
    <t>Яккасарой  тумани</t>
  </si>
  <si>
    <t>Шайхонтоҳур  тумани</t>
  </si>
  <si>
    <t>Чилонзор  тумани</t>
  </si>
  <si>
    <t>Сергели  тумани</t>
  </si>
  <si>
    <t>Олмазор  тумани</t>
  </si>
  <si>
    <t>Яшнобод  тумани</t>
  </si>
  <si>
    <t>Учтепа  тумани</t>
  </si>
  <si>
    <t>Бектемир  тумани</t>
  </si>
  <si>
    <t>Янгихаёт  тумани</t>
  </si>
  <si>
    <t>Аниқланган</t>
  </si>
  <si>
    <t>Тасдиқланган</t>
  </si>
  <si>
    <t>Амалга оширилган тўлов</t>
  </si>
  <si>
    <t>Йирик солиқ тўловчилар бўйича ДСИ</t>
  </si>
  <si>
    <t>Amudarya district</t>
  </si>
  <si>
    <t>Beruni district</t>
  </si>
  <si>
    <t>Kungrad district</t>
  </si>
  <si>
    <t>Khojayli district</t>
  </si>
  <si>
    <t>Chimboy district</t>
  </si>
  <si>
    <t>Turtkul district</t>
  </si>
  <si>
    <t>Ellikkala district</t>
  </si>
  <si>
    <t>Kegeyli district</t>
  </si>
  <si>
    <t>Muynak district</t>
  </si>
  <si>
    <t>Nukus district</t>
  </si>
  <si>
    <t>Takhtakopir district</t>
  </si>
  <si>
    <t>Bozatov district</t>
  </si>
  <si>
    <t>Shumanay district</t>
  </si>
  <si>
    <t>Andijan city</t>
  </si>
  <si>
    <t>Khanabad city</t>
  </si>
  <si>
    <t>Altynkul district</t>
  </si>
  <si>
    <t>Andijan district</t>
  </si>
  <si>
    <t>Asaka district</t>
  </si>
  <si>
    <t>Balikchi district</t>
  </si>
  <si>
    <t>Boston district</t>
  </si>
  <si>
    <t>Buloqboshi district</t>
  </si>
  <si>
    <t>Izboskan district</t>
  </si>
  <si>
    <t>Marhamat district</t>
  </si>
  <si>
    <t>Ulugnor district</t>
  </si>
  <si>
    <t>Pakhtaobod district</t>
  </si>
  <si>
    <t>Khojaabad district</t>
  </si>
  <si>
    <t>Bukhara city</t>
  </si>
  <si>
    <t>Gijduvon district</t>
  </si>
  <si>
    <t>Karakul district</t>
  </si>
  <si>
    <t>Romitan district</t>
  </si>
  <si>
    <t>Shofirkon district</t>
  </si>
  <si>
    <t>Olot district</t>
  </si>
  <si>
    <t>Vobkent district</t>
  </si>
  <si>
    <t>Bukhara district</t>
  </si>
  <si>
    <t>Kogon district</t>
  </si>
  <si>
    <t>Peshku district</t>
  </si>
  <si>
    <t>Jondor district</t>
  </si>
  <si>
    <t>Karavulbozor district</t>
  </si>
  <si>
    <t>Arnasay district</t>
  </si>
  <si>
    <t>Bakhmal district</t>
  </si>
  <si>
    <t>Gallaorol district</t>
  </si>
  <si>
    <t>Sharof Rashidov district</t>
  </si>
  <si>
    <t>Zarbdor district</t>
  </si>
  <si>
    <t>Zomin district</t>
  </si>
  <si>
    <t>Zafarobod district</t>
  </si>
  <si>
    <t>Mirzachul district</t>
  </si>
  <si>
    <t>Pakhtakor district</t>
  </si>
  <si>
    <t>Forish district</t>
  </si>
  <si>
    <t>Jizzakh city</t>
  </si>
  <si>
    <t>Yangiabad district</t>
  </si>
  <si>
    <t>Karshi city</t>
  </si>
  <si>
    <t>Guzar district</t>
  </si>
  <si>
    <t>Kamashi district</t>
  </si>
  <si>
    <t>Koson district</t>
  </si>
  <si>
    <t>Muborak district</t>
  </si>
  <si>
    <t>Mirishkor district</t>
  </si>
  <si>
    <t>Chirakchi district</t>
  </si>
  <si>
    <t>Shakhrisabz district</t>
  </si>
  <si>
    <t>Yakkabog district</t>
  </si>
  <si>
    <t>Dehkanabad district</t>
  </si>
  <si>
    <t>Karshi district</t>
  </si>
  <si>
    <t>Kasbi district</t>
  </si>
  <si>
    <t>Shakhrisabz city</t>
  </si>
  <si>
    <t>Navoi city</t>
  </si>
  <si>
    <t>Namangan city</t>
  </si>
  <si>
    <t>Mingbulak district</t>
  </si>
  <si>
    <t>Kosonsoy district</t>
  </si>
  <si>
    <t>Namangan district</t>
  </si>
  <si>
    <t>Norin district</t>
  </si>
  <si>
    <t>Pop district</t>
  </si>
  <si>
    <t>Turakurgan district</t>
  </si>
  <si>
    <t>Uychi district</t>
  </si>
  <si>
    <t>Uchkurgan district</t>
  </si>
  <si>
    <t>Chartak district</t>
  </si>
  <si>
    <t>Chust district</t>
  </si>
  <si>
    <t>Yangikurgan district</t>
  </si>
  <si>
    <t>Davlatobod district</t>
  </si>
  <si>
    <t>Samarkand city</t>
  </si>
  <si>
    <t>Taylak district</t>
  </si>
  <si>
    <t>Kattakurgan city</t>
  </si>
  <si>
    <t>Bulungur district</t>
  </si>
  <si>
    <t>Jomboy district</t>
  </si>
  <si>
    <t>Ishtikhon district</t>
  </si>
  <si>
    <t>Kattakurgan district</t>
  </si>
  <si>
    <t>Koshrabat district</t>
  </si>
  <si>
    <t>Narpay district</t>
  </si>
  <si>
    <t>Pastdargom district</t>
  </si>
  <si>
    <t>Pakhtachi district</t>
  </si>
  <si>
    <t>Samarkand district</t>
  </si>
  <si>
    <t>Nurobod district</t>
  </si>
  <si>
    <t>Urgut district</t>
  </si>
  <si>
    <t>Boyovut district</t>
  </si>
  <si>
    <t>Gulistan district</t>
  </si>
  <si>
    <t>Mirzaobod district</t>
  </si>
  <si>
    <t>Syrdarya district</t>
  </si>
  <si>
    <t>Sardoba district</t>
  </si>
  <si>
    <t>Gulistan city</t>
  </si>
  <si>
    <t>Yangier city</t>
  </si>
  <si>
    <t>Termez city</t>
  </si>
  <si>
    <t>Oltinsoy district</t>
  </si>
  <si>
    <t>Boysun district</t>
  </si>
  <si>
    <t>Muzrabot district</t>
  </si>
  <si>
    <t>Denov district</t>
  </si>
  <si>
    <t>Kumkurgan district</t>
  </si>
  <si>
    <t>Sariosiyo district</t>
  </si>
  <si>
    <t>Termez district</t>
  </si>
  <si>
    <t>Sherabad district</t>
  </si>
  <si>
    <t>Shurchi district</t>
  </si>
  <si>
    <t>Angor district</t>
  </si>
  <si>
    <t>Bekabad district</t>
  </si>
  <si>
    <t>Boka district</t>
  </si>
  <si>
    <t>Zangiota district</t>
  </si>
  <si>
    <t>Yukori-Chirchik district</t>
  </si>
  <si>
    <t>Akkurgan district</t>
  </si>
  <si>
    <t>Parkent district</t>
  </si>
  <si>
    <t>Pskent district</t>
  </si>
  <si>
    <t>Tashkent district</t>
  </si>
  <si>
    <t>Orta-Chirchik district</t>
  </si>
  <si>
    <t>Chinoz district</t>
  </si>
  <si>
    <t>Angren city</t>
  </si>
  <si>
    <t>Bekabad city</t>
  </si>
  <si>
    <t>Almalyk city</t>
  </si>
  <si>
    <t>Chirchik city</t>
  </si>
  <si>
    <t xml:space="preserve">Nurafshan city </t>
  </si>
  <si>
    <t>Kokand city</t>
  </si>
  <si>
    <t>Margilan city</t>
  </si>
  <si>
    <t>Fergana city</t>
  </si>
  <si>
    <t>Besharik district</t>
  </si>
  <si>
    <t>Baghdad district</t>
  </si>
  <si>
    <t>Buvayda district</t>
  </si>
  <si>
    <t>Dangara district</t>
  </si>
  <si>
    <t>Yazyovan district</t>
  </si>
  <si>
    <t>Altiariq district</t>
  </si>
  <si>
    <t>Rishtan district</t>
  </si>
  <si>
    <t>Sokh district</t>
  </si>
  <si>
    <t>Uchkuprik district</t>
  </si>
  <si>
    <t>Fergana district</t>
  </si>
  <si>
    <t>Urgench city</t>
  </si>
  <si>
    <t>Khiva city</t>
  </si>
  <si>
    <t>Urgench district</t>
  </si>
  <si>
    <t>Khiva district</t>
  </si>
  <si>
    <t>Khazorasp district</t>
  </si>
  <si>
    <t>Gurlan district</t>
  </si>
  <si>
    <t>Shovot district</t>
  </si>
  <si>
    <t>Koshkopir district</t>
  </si>
  <si>
    <t>Bagat district</t>
  </si>
  <si>
    <t>Yangibazar district</t>
  </si>
  <si>
    <t>Mirzo Ulugbek district</t>
  </si>
  <si>
    <t>Yunusabad district</t>
  </si>
  <si>
    <t>Yakkasaroy district</t>
  </si>
  <si>
    <t>Chilanzar district</t>
  </si>
  <si>
    <t>Sergeli district</t>
  </si>
  <si>
    <t>Yashnabad district</t>
  </si>
  <si>
    <t>Uchtepa district</t>
  </si>
  <si>
    <t>Bektemir district</t>
  </si>
  <si>
    <t>Zarafshon city</t>
  </si>
  <si>
    <t>Uchkuduk city</t>
  </si>
  <si>
    <t>Tomdi district</t>
  </si>
  <si>
    <t>Nurota district</t>
  </si>
  <si>
    <t>Karmana district</t>
  </si>
  <si>
    <t>PLAN</t>
  </si>
  <si>
    <t>Approved</t>
  </si>
  <si>
    <t>Payment made</t>
  </si>
  <si>
    <t>Budget</t>
  </si>
  <si>
    <t>Extra budget</t>
  </si>
  <si>
    <t>thousand soums</t>
  </si>
  <si>
    <t>State Tax Committee of the Republic of Uzbekistan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</si>
  <si>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</si>
  <si>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</si>
  <si>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</si>
  <si>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</si>
  <si>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</si>
  <si>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</si>
  <si>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</si>
  <si>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</si>
  <si>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</si>
  <si>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</si>
  <si>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</si>
  <si>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Fergana region</t>
  </si>
  <si>
    <t>Khorezm region</t>
  </si>
  <si>
    <t>Tashkent city</t>
  </si>
  <si>
    <t>Detected</t>
  </si>
  <si>
    <t>№</t>
  </si>
  <si>
    <t>Name</t>
  </si>
  <si>
    <t>Total amount</t>
  </si>
  <si>
    <t>Interregional State Tax Inspection for Large Taxpayers</t>
  </si>
  <si>
    <t>STAs</t>
  </si>
  <si>
    <t>STIs</t>
  </si>
  <si>
    <t>Karakalpakstan STA</t>
  </si>
  <si>
    <t>Nukus city</t>
  </si>
  <si>
    <t>Kanlikul District</t>
  </si>
  <si>
    <t>Korauzak district</t>
  </si>
  <si>
    <t>Takhiatash district</t>
  </si>
  <si>
    <t>Andijan region STA</t>
  </si>
  <si>
    <t>Shahrikhan district</t>
  </si>
  <si>
    <t>Kurghontepa district</t>
  </si>
  <si>
    <t>Jalakuduk district</t>
  </si>
  <si>
    <t>Kagan city</t>
  </si>
  <si>
    <t>Jizzakh region STA</t>
  </si>
  <si>
    <t>Bukhara region STA</t>
  </si>
  <si>
    <t>Dostlik district</t>
  </si>
  <si>
    <t>Kashkadarya region STA</t>
  </si>
  <si>
    <t>Nishon  тумани</t>
  </si>
  <si>
    <t>Kitob District</t>
  </si>
  <si>
    <t>Navoi region STA</t>
  </si>
  <si>
    <t>Konimekh district</t>
  </si>
  <si>
    <t>Navbakhor district</t>
  </si>
  <si>
    <t>Kiziltepa district</t>
  </si>
  <si>
    <t>Khatirchi district</t>
  </si>
  <si>
    <t>Gozgon city</t>
  </si>
  <si>
    <t>Namangan region STA</t>
  </si>
  <si>
    <t>Samarkand region STA</t>
  </si>
  <si>
    <t>Okdaryo district</t>
  </si>
  <si>
    <t>Payarik district</t>
  </si>
  <si>
    <t>Syrdarya region STA</t>
  </si>
  <si>
    <t>Shirin city</t>
  </si>
  <si>
    <t>Saykhunabad district</t>
  </si>
  <si>
    <t>Khavos district</t>
  </si>
  <si>
    <t>Okoltin district</t>
  </si>
  <si>
    <t>Surkhandarya region STA</t>
  </si>
  <si>
    <t>Jarkurghon district</t>
  </si>
  <si>
    <t>Kizirik district</t>
  </si>
  <si>
    <t>Uzun district</t>
  </si>
  <si>
    <t>Bandikhon district</t>
  </si>
  <si>
    <t>Tashkent region STA</t>
  </si>
  <si>
    <t>Bostanlik district</t>
  </si>
  <si>
    <t>Kibray district</t>
  </si>
  <si>
    <t>Okhangaron district</t>
  </si>
  <si>
    <t>Kuyi Chirchik district</t>
  </si>
  <si>
    <t>Yangiyol District</t>
  </si>
  <si>
    <t>Yangiyol City</t>
  </si>
  <si>
    <t>Akhangaran city</t>
  </si>
  <si>
    <t>Fergana region STA</t>
  </si>
  <si>
    <t>Kuvasoy city</t>
  </si>
  <si>
    <t>Kuva district</t>
  </si>
  <si>
    <t>Kushtepa district</t>
  </si>
  <si>
    <t>Toshlok district</t>
  </si>
  <si>
    <t>Furkat district</t>
  </si>
  <si>
    <t>Uzbekistan district</t>
  </si>
  <si>
    <t>Khorezm region STA</t>
  </si>
  <si>
    <t>Yangiarik district</t>
  </si>
  <si>
    <t>Khonqa district</t>
  </si>
  <si>
    <t>Tuprokkala district</t>
  </si>
  <si>
    <t>Tashkent city STA</t>
  </si>
  <si>
    <t>Mirobod district</t>
  </si>
  <si>
    <t>Shaykhontokhur district</t>
  </si>
  <si>
    <t>Olmazor district</t>
  </si>
  <si>
    <t>Yangikhayot district</t>
  </si>
  <si>
    <t>тыс. сумов</t>
  </si>
  <si>
    <t>Наименование</t>
  </si>
  <si>
    <t>ПЛАН</t>
  </si>
  <si>
    <t>Платеж произведен</t>
  </si>
  <si>
    <t>Утвержденный</t>
  </si>
  <si>
    <t>Уточненный</t>
  </si>
  <si>
    <t>Внебюджета</t>
  </si>
  <si>
    <t>Государственный налоговый комитет Республики Узбекистан</t>
  </si>
  <si>
    <t>Межрегиональной государственной налоговой инспекции по крупным налогоплательщикам</t>
  </si>
  <si>
    <t>ГНУ</t>
  </si>
  <si>
    <t>ГНИ</t>
  </si>
  <si>
    <t>Республика Каракалпакстан</t>
  </si>
  <si>
    <t>Областное ГНУ</t>
  </si>
  <si>
    <t>ГНИ г.Нукуса</t>
  </si>
  <si>
    <t>Амударьинский район</t>
  </si>
  <si>
    <t>Берунийский район</t>
  </si>
  <si>
    <t>Кунградский район</t>
  </si>
  <si>
    <t>Ходжалинский район</t>
  </si>
  <si>
    <t>Чимбайский район</t>
  </si>
  <si>
    <t>Турткульский район</t>
  </si>
  <si>
    <t>Элликкалинский район</t>
  </si>
  <si>
    <t>Канлыкульский район</t>
  </si>
  <si>
    <t>Караузякский район</t>
  </si>
  <si>
    <t>Кегейлинский район</t>
  </si>
  <si>
    <t>Муйнакский район</t>
  </si>
  <si>
    <t>Нукусский район</t>
  </si>
  <si>
    <t>Тахтакупырский район</t>
  </si>
  <si>
    <t>Шуманайский район</t>
  </si>
  <si>
    <t>Тахиаташский район</t>
  </si>
  <si>
    <t>Бозатауский район</t>
  </si>
  <si>
    <t>Андижанская область</t>
  </si>
  <si>
    <t>Андижан</t>
  </si>
  <si>
    <t>Ханабад</t>
  </si>
  <si>
    <t>Алтынкульский район</t>
  </si>
  <si>
    <t>Андижанский район</t>
  </si>
  <si>
    <t>Асакинский район</t>
  </si>
  <si>
    <t>Балыкчинский район</t>
  </si>
  <si>
    <t>Бустонский район</t>
  </si>
  <si>
    <t>Булакбашинский район</t>
  </si>
  <si>
    <t>Джалакудукский район</t>
  </si>
  <si>
    <t>Избасканский район</t>
  </si>
  <si>
    <t>Кургантепинский район</t>
  </si>
  <si>
    <t>Мархаматский район</t>
  </si>
  <si>
    <t>Улугнорский район</t>
  </si>
  <si>
    <t>Пахтаабадский район</t>
  </si>
  <si>
    <t>Ходжаабадский район</t>
  </si>
  <si>
    <t>Шахриханский район</t>
  </si>
  <si>
    <t>Бухарская область</t>
  </si>
  <si>
    <t>Город Каган</t>
  </si>
  <si>
    <t>Город Бухара</t>
  </si>
  <si>
    <t>Гиждуванский район</t>
  </si>
  <si>
    <t>Каракульский район</t>
  </si>
  <si>
    <t>Ромитанский район</t>
  </si>
  <si>
    <t>Шафирканский район</t>
  </si>
  <si>
    <t>Алатский район</t>
  </si>
  <si>
    <t>Вобкентский район</t>
  </si>
  <si>
    <t>Бухарский район</t>
  </si>
  <si>
    <t>Каганский район</t>
  </si>
  <si>
    <t>Пешкунский район</t>
  </si>
  <si>
    <t>Жондорский район</t>
  </si>
  <si>
    <t>Караулбазарский район</t>
  </si>
  <si>
    <t>Джизакская область</t>
  </si>
  <si>
    <t>Город Джизак</t>
  </si>
  <si>
    <t>Дустликский район</t>
  </si>
  <si>
    <t>Галлааральский район</t>
  </si>
  <si>
    <t>Зааминский район</t>
  </si>
  <si>
    <t>Фаришский район</t>
  </si>
  <si>
    <t>Арнасайский район</t>
  </si>
  <si>
    <t>Бахмальский район</t>
  </si>
  <si>
    <t>Шараф-Рашидовский район</t>
  </si>
  <si>
    <t>Зарбдарский район</t>
  </si>
  <si>
    <t>Зафарабадский район</t>
  </si>
  <si>
    <t>Пахтакорский район</t>
  </si>
  <si>
    <t>Мирзачульский район</t>
  </si>
  <si>
    <t>Янгиабадский район</t>
  </si>
  <si>
    <t>Кашкадарьинская область</t>
  </si>
  <si>
    <t>Город Карши</t>
  </si>
  <si>
    <t>Гузарский район</t>
  </si>
  <si>
    <t>Камашинский район</t>
  </si>
  <si>
    <t>Касанский район</t>
  </si>
  <si>
    <t>Нишанский район</t>
  </si>
  <si>
    <t>Мубарекский район</t>
  </si>
  <si>
    <t>Миришкорский район</t>
  </si>
  <si>
    <t>Чиракчинский район</t>
  </si>
  <si>
    <t>Шахрисабзский район</t>
  </si>
  <si>
    <t>Город Шахрисабз</t>
  </si>
  <si>
    <t>Яккабагский район</t>
  </si>
  <si>
    <t>Дехканабадский район</t>
  </si>
  <si>
    <t>Каршинский район</t>
  </si>
  <si>
    <t>Китабский район</t>
  </si>
  <si>
    <t>Касбийский район</t>
  </si>
  <si>
    <t>Навоийская область</t>
  </si>
  <si>
    <t>Город Навои</t>
  </si>
  <si>
    <t>Зарафшанский район</t>
  </si>
  <si>
    <t>Учкудукский район</t>
  </si>
  <si>
    <t>Томди район</t>
  </si>
  <si>
    <t>Канимехский  район</t>
  </si>
  <si>
    <t>Кызылтепинский район</t>
  </si>
  <si>
    <t>Хатырчинский район</t>
  </si>
  <si>
    <t>Нуратинский район</t>
  </si>
  <si>
    <t>Карманинский район</t>
  </si>
  <si>
    <t xml:space="preserve">Город Газган </t>
  </si>
  <si>
    <t>Наманганская область</t>
  </si>
  <si>
    <t>Город Наманган</t>
  </si>
  <si>
    <t>Касансайский район</t>
  </si>
  <si>
    <t>Нарынский район</t>
  </si>
  <si>
    <t>Учкурганский район</t>
  </si>
  <si>
    <t>Чустский район</t>
  </si>
  <si>
    <t>Папский район</t>
  </si>
  <si>
    <t>Туракурганский район</t>
  </si>
  <si>
    <t>Мингбулакский район</t>
  </si>
  <si>
    <t>Наманганский район</t>
  </si>
  <si>
    <t>Уйчинский район</t>
  </si>
  <si>
    <t>Чартакский район</t>
  </si>
  <si>
    <t>Янгикурганский район</t>
  </si>
  <si>
    <t>Давлатабадский район</t>
  </si>
  <si>
    <t>Самаркандская область</t>
  </si>
  <si>
    <t xml:space="preserve">Город Самарканд </t>
  </si>
  <si>
    <t xml:space="preserve"> Город Каттакурган</t>
  </si>
  <si>
    <t>Акдарьинский район</t>
  </si>
  <si>
    <t>Булунгурский район</t>
  </si>
  <si>
    <t>Джамбайский район</t>
  </si>
  <si>
    <t>Иштыханский район</t>
  </si>
  <si>
    <t>Каттакурганский район</t>
  </si>
  <si>
    <t>Кошрабатский район</t>
  </si>
  <si>
    <t>Нарпайский район</t>
  </si>
  <si>
    <t>Пайарыкский район</t>
  </si>
  <si>
    <t>Пастдаргомский район</t>
  </si>
  <si>
    <t>Пахтачийский район</t>
  </si>
  <si>
    <t>Самаркандский район</t>
  </si>
  <si>
    <t>Нурабадский район</t>
  </si>
  <si>
    <t>Ургутский район</t>
  </si>
  <si>
    <t>Тайлакский район</t>
  </si>
  <si>
    <t>Сырдарьинская область</t>
  </si>
  <si>
    <t>Ширинский район</t>
  </si>
  <si>
    <t>Город Янгиер</t>
  </si>
  <si>
    <t>Баяутский район</t>
  </si>
  <si>
    <t>Сайхунабадский район</t>
  </si>
  <si>
    <t>Сырдарьинский район</t>
  </si>
  <si>
    <t xml:space="preserve">Хавастский район </t>
  </si>
  <si>
    <t>Акалтынский район</t>
  </si>
  <si>
    <t>Гулистанский район</t>
  </si>
  <si>
    <t>Мирзаабадский район</t>
  </si>
  <si>
    <t>Сардобинский район</t>
  </si>
  <si>
    <t>Город Гулистан</t>
  </si>
  <si>
    <t>Сурхандарьинская область</t>
  </si>
  <si>
    <t>Город Термез</t>
  </si>
  <si>
    <t>Ангорский район</t>
  </si>
  <si>
    <t>Алтынсайский район</t>
  </si>
  <si>
    <t>Байсунский район</t>
  </si>
  <si>
    <t>Музрабадский район</t>
  </si>
  <si>
    <t>Денауский район</t>
  </si>
  <si>
    <t>Джаркурганский район</t>
  </si>
  <si>
    <t>Кумкурганский район</t>
  </si>
  <si>
    <t>Кизирикский район</t>
  </si>
  <si>
    <t>Сариасийский район</t>
  </si>
  <si>
    <t>Термезский район</t>
  </si>
  <si>
    <t>Шерабадский район</t>
  </si>
  <si>
    <t>Шурчинский район</t>
  </si>
  <si>
    <t>Узунский район</t>
  </si>
  <si>
    <t>Бандыхонский район</t>
  </si>
  <si>
    <t>Ташкентская область</t>
  </si>
  <si>
    <t>Бекабадский район</t>
  </si>
  <si>
    <t>Букинский район</t>
  </si>
  <si>
    <t>Бостанлыкский район</t>
  </si>
  <si>
    <t>Зангиатинский район</t>
  </si>
  <si>
    <t>Юкори-Чирчикский район</t>
  </si>
  <si>
    <t>Кибрайский район</t>
  </si>
  <si>
    <t>Аккурганский район</t>
  </si>
  <si>
    <t>Ахангаранский район</t>
  </si>
  <si>
    <t>Паркентский район</t>
  </si>
  <si>
    <t>Пскентский район</t>
  </si>
  <si>
    <t>Уртачирчикский район</t>
  </si>
  <si>
    <t>Чиназский район</t>
  </si>
  <si>
    <t>Куйичирчикский район</t>
  </si>
  <si>
    <t>Янгиюльский район</t>
  </si>
  <si>
    <t>Город Ангрен</t>
  </si>
  <si>
    <t>Город Бекабад</t>
  </si>
  <si>
    <t>Город Алмалык</t>
  </si>
  <si>
    <t>Город Чирчик</t>
  </si>
  <si>
    <t>Город Янгиюль</t>
  </si>
  <si>
    <t>Город Ахангаран</t>
  </si>
  <si>
    <t>Город Нурафшан</t>
  </si>
  <si>
    <t>Ташкентский район</t>
  </si>
  <si>
    <t>Ферганская область</t>
  </si>
  <si>
    <t>Город Кувасай</t>
  </si>
  <si>
    <t xml:space="preserve">Город Коканд </t>
  </si>
  <si>
    <t xml:space="preserve"> Город Маргилан</t>
  </si>
  <si>
    <t xml:space="preserve"> Город Фергана </t>
  </si>
  <si>
    <t>Бешарыкский район</t>
  </si>
  <si>
    <t>Багдадский район</t>
  </si>
  <si>
    <t>Бувайдинский район</t>
  </si>
  <si>
    <t>Дангаринский район</t>
  </si>
  <si>
    <t>Язъяванский район</t>
  </si>
  <si>
    <t>Кувинский район</t>
  </si>
  <si>
    <t>Алтыарыкский район</t>
  </si>
  <si>
    <t>Куштепинский район</t>
  </si>
  <si>
    <t>Риштанский район</t>
  </si>
  <si>
    <t>Сохский район</t>
  </si>
  <si>
    <t>Ташлакский район</t>
  </si>
  <si>
    <t>Узбекистанский район</t>
  </si>
  <si>
    <t>Учкуприкский район</t>
  </si>
  <si>
    <t>Ферганский район</t>
  </si>
  <si>
    <t>Фуркатский район</t>
  </si>
  <si>
    <t>Хорезмская область</t>
  </si>
  <si>
    <t>Город Ургенч</t>
  </si>
  <si>
    <t>Город Хива</t>
  </si>
  <si>
    <t>Ургенчский район</t>
  </si>
  <si>
    <t>Хивинский район</t>
  </si>
  <si>
    <t>Хазараспский район</t>
  </si>
  <si>
    <t>Гурленский район</t>
  </si>
  <si>
    <t>Шаватский район</t>
  </si>
  <si>
    <t>Янгиарыкский район</t>
  </si>
  <si>
    <t>Кошкупырский район</t>
  </si>
  <si>
    <t>Багатский район</t>
  </si>
  <si>
    <t>Ханкинский район</t>
  </si>
  <si>
    <t>Янгибазарский район</t>
  </si>
  <si>
    <t>Тупраккалинский район</t>
  </si>
  <si>
    <t>город Ташкент</t>
  </si>
  <si>
    <t>ГНИ г.Ташкента</t>
  </si>
  <si>
    <t>Мирабадский район</t>
  </si>
  <si>
    <t>Мирзо-Улугбекский район</t>
  </si>
  <si>
    <t>Юнусабадский район</t>
  </si>
  <si>
    <t>Яккасарайский район</t>
  </si>
  <si>
    <t>Шайхантахурский район</t>
  </si>
  <si>
    <t>Чиланзарский район</t>
  </si>
  <si>
    <t>Сергелийский район</t>
  </si>
  <si>
    <t>Алмазарский район</t>
  </si>
  <si>
    <t>Яшнабадский район</t>
  </si>
  <si>
    <t>Учтепинский район</t>
  </si>
  <si>
    <t>Бектемирский район</t>
  </si>
  <si>
    <t>Янгихаётский район</t>
  </si>
  <si>
    <t>Бўз  тумани</t>
  </si>
  <si>
    <t>жами</t>
  </si>
  <si>
    <t>хизмат сафарининг мақсади</t>
  </si>
  <si>
    <t xml:space="preserve">транспорт </t>
  </si>
  <si>
    <t>яшаш билан боғлиқ харажатлар</t>
  </si>
  <si>
    <t>кунлик харажат (суткалик пул)</t>
  </si>
  <si>
    <t>total</t>
  </si>
  <si>
    <t>daily expenses (daily allowance)</t>
  </si>
  <si>
    <t>transport</t>
  </si>
  <si>
    <t>living expenses</t>
  </si>
  <si>
    <t>the purpose of the business trip</t>
  </si>
  <si>
    <t>Всего</t>
  </si>
  <si>
    <t>ежедневные расходы (суточные)</t>
  </si>
  <si>
    <t>расходы на проживание</t>
  </si>
  <si>
    <t>цель командировки</t>
  </si>
  <si>
    <t>Бюджет маблағлари ҳисобидан</t>
  </si>
  <si>
    <t>Бюджетдан ташқари маблағлари ҳисобидан</t>
  </si>
  <si>
    <t>Ўзбекистон Республикаси ҳудудида, Ҳукумат топшириқлари ижросига асосан</t>
  </si>
  <si>
    <t>В соответствии с поручениями Правительства Республики Узбекистан</t>
  </si>
  <si>
    <t xml:space="preserve"> In accordance with the instructions of the Government of the Republic of Uzbekistan</t>
  </si>
  <si>
    <r>
      <t xml:space="preserve">Давлат солиқ қўмитасининг  ва Ҳудудий давлат солиқ бошқармаларига </t>
    </r>
    <r>
      <rPr>
        <b/>
        <sz val="16"/>
        <color indexed="10"/>
        <rFont val="Times New Roman"/>
        <family val="1"/>
        <charset val="204"/>
      </rPr>
      <t>2023 йилнинг 4 чорак</t>
    </r>
    <r>
      <rPr>
        <b/>
        <sz val="16"/>
        <rFont val="Times New Roman"/>
        <family val="1"/>
        <charset val="204"/>
      </rPr>
      <t xml:space="preserve"> давомида Бюджет ҳамда Махсус жамғармаси ҳисобидан хизмат сафари учун ажратиладиган маблағлар
М И Қ Д О Р И</t>
    </r>
  </si>
  <si>
    <r>
      <t xml:space="preserve">Средства, выделенные на командировки в ГНК и областные государственные налоговые управления за </t>
    </r>
    <r>
      <rPr>
        <b/>
        <sz val="16"/>
        <color indexed="10"/>
        <rFont val="Times New Roman"/>
        <family val="1"/>
        <charset val="204"/>
      </rPr>
      <t>4 квартал 2023 года</t>
    </r>
    <r>
      <rPr>
        <b/>
        <sz val="16"/>
        <rFont val="Times New Roman"/>
        <family val="1"/>
        <charset val="204"/>
      </rPr>
      <t xml:space="preserve"> за счет средств Бюджета и специального фонда</t>
    </r>
  </si>
  <si>
    <r>
      <t xml:space="preserve">Funds allocated for business trips to the State Tax Committee and regional state tax administrations for the </t>
    </r>
    <r>
      <rPr>
        <b/>
        <sz val="16"/>
        <color indexed="10"/>
        <rFont val="Times New Roman"/>
        <family val="1"/>
        <charset val="204"/>
      </rPr>
      <t>4st quarter of 2023</t>
    </r>
    <r>
      <rPr>
        <b/>
        <sz val="16"/>
        <rFont val="Times New Roman"/>
        <family val="1"/>
        <charset val="204"/>
      </rPr>
      <t xml:space="preserve"> at the expense of the Budget and the Special Fund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</si>
</sst>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с_ў_м_-;\-* #,##0.00\ _с_ў_м_-;_-* &quot;-&quot;??\ _с_ў_м_-;_-@_-"/>
    <numFmt numFmtId="165" formatCode="#,##0.0"/>
    <numFmt numFmtId="166" formatCode="#,##0_ ;[Red]\-#,##0\ "/>
    <numFmt numFmtId="167" formatCode="#,##0.0_ ;[Red]\-#,##0.0\ "/>
    <numFmt numFmtId="168" formatCode="#,##0.00_ ;[Red]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0" fontId="7" fillId="0" borderId="0"/>
    <xf numFmtId="164" fontId="11" fillId="0" borderId="0" applyFont="0" applyFill="0" applyBorder="0" applyAlignment="0" applyProtection="0"/>
  </cellStyleXfs>
  <cellXfs count="155">
    <xf numFmtId="0" fontId="0" fillId="0" borderId="0" xfId="0"/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left" vertical="center" wrapText="1" inden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left"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165" fontId="3" fillId="0" borderId="1" xfId="0" applyNumberFormat="1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" fontId="3" fillId="0" borderId="1" xfId="0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indent="1"/>
    </xf>
    <xf numFmtId="0" fontId="3" fillId="0" borderId="1" xfId="2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left" vertical="center" wrapText="1" indent="1"/>
    </xf>
    <xf numFmtId="166" fontId="5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left" vertical="center" wrapText="1"/>
    </xf>
    <xf numFmtId="166" fontId="3" fillId="0" borderId="13" xfId="0" applyNumberFormat="1" applyFont="1" applyFill="1" applyBorder="1" applyAlignment="1">
      <alignment horizontal="center" vertical="center" wrapText="1"/>
    </xf>
    <xf numFmtId="166" fontId="5" fillId="0" borderId="14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166" fontId="5" fillId="0" borderId="16" xfId="0" applyNumberFormat="1" applyFont="1" applyFill="1" applyBorder="1" applyAlignment="1">
      <alignment horizontal="center" vertical="center" wrapText="1"/>
    </xf>
    <xf numFmtId="166" fontId="5" fillId="0" borderId="17" xfId="0" applyNumberFormat="1" applyFont="1" applyFill="1" applyBorder="1" applyAlignment="1">
      <alignment horizontal="center" vertical="center" wrapText="1"/>
    </xf>
    <xf numFmtId="166" fontId="5" fillId="0" borderId="18" xfId="0" applyNumberFormat="1" applyFont="1" applyFill="1" applyBorder="1" applyAlignment="1">
      <alignment horizontal="center" vertical="center" wrapText="1"/>
    </xf>
    <xf numFmtId="166" fontId="5" fillId="0" borderId="19" xfId="0" applyNumberFormat="1" applyFont="1" applyFill="1" applyBorder="1" applyAlignment="1">
      <alignment horizontal="center" vertical="center" wrapText="1"/>
    </xf>
    <xf numFmtId="166" fontId="5" fillId="0" borderId="20" xfId="0" applyNumberFormat="1" applyFont="1" applyFill="1" applyBorder="1" applyAlignment="1">
      <alignment horizontal="center" vertical="center" wrapText="1"/>
    </xf>
    <xf numFmtId="166" fontId="5" fillId="0" borderId="22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166" fontId="5" fillId="0" borderId="26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22" xfId="0" applyNumberFormat="1" applyFont="1" applyFill="1" applyBorder="1" applyAlignment="1">
      <alignment horizontal="left" vertical="center" wrapText="1" indent="1"/>
    </xf>
    <xf numFmtId="165" fontId="3" fillId="0" borderId="22" xfId="0" applyNumberFormat="1" applyFont="1" applyFill="1" applyBorder="1" applyAlignment="1">
      <alignment horizontal="left" vertical="center" wrapText="1" indent="1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4" fontId="3" fillId="0" borderId="1" xfId="4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165" fontId="3" fillId="2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5" fillId="0" borderId="2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1" fontId="3" fillId="2" borderId="1" xfId="0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indent="1"/>
    </xf>
    <xf numFmtId="0" fontId="3" fillId="2" borderId="1" xfId="2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165" fontId="3" fillId="2" borderId="3" xfId="0" applyNumberFormat="1" applyFont="1" applyFill="1" applyBorder="1" applyAlignment="1">
      <alignment horizontal="left" vertical="center" wrapText="1" indent="1"/>
    </xf>
    <xf numFmtId="166" fontId="5" fillId="0" borderId="6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6" fontId="5" fillId="0" borderId="13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center" vertical="center" wrapText="1"/>
    </xf>
    <xf numFmtId="166" fontId="5" fillId="0" borderId="42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166" fontId="3" fillId="0" borderId="29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 wrapText="1"/>
    </xf>
    <xf numFmtId="167" fontId="3" fillId="0" borderId="20" xfId="0" applyNumberFormat="1" applyFont="1" applyFill="1" applyBorder="1" applyAlignment="1">
      <alignment horizontal="center" vertical="center" wrapText="1"/>
    </xf>
    <xf numFmtId="167" fontId="3" fillId="0" borderId="17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8" fillId="0" borderId="33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36" xfId="0" applyNumberFormat="1" applyFont="1" applyFill="1" applyBorder="1" applyAlignment="1">
      <alignment horizontal="center" vertical="center" wrapText="1"/>
    </xf>
    <xf numFmtId="166" fontId="3" fillId="2" borderId="28" xfId="0" applyNumberFormat="1" applyFont="1" applyFill="1" applyBorder="1" applyAlignment="1">
      <alignment horizontal="center" vertical="center" wrapText="1"/>
    </xf>
    <xf numFmtId="166" fontId="3" fillId="2" borderId="20" xfId="0" applyNumberFormat="1" applyFont="1" applyFill="1" applyBorder="1" applyAlignment="1">
      <alignment horizontal="center" vertical="center" wrapText="1"/>
    </xf>
    <xf numFmtId="166" fontId="3" fillId="2" borderId="29" xfId="0" applyNumberFormat="1" applyFont="1" applyFill="1" applyBorder="1" applyAlignment="1">
      <alignment horizontal="center" vertical="center" wrapText="1"/>
    </xf>
    <xf numFmtId="166" fontId="3" fillId="0" borderId="17" xfId="0" applyNumberFormat="1" applyFont="1" applyFill="1" applyBorder="1" applyAlignment="1">
      <alignment horizontal="center" vertical="center" wrapText="1"/>
    </xf>
    <xf numFmtId="166" fontId="3" fillId="0" borderId="37" xfId="0" applyNumberFormat="1" applyFont="1" applyFill="1" applyBorder="1" applyAlignment="1">
      <alignment horizontal="center" vertical="center" wrapText="1"/>
    </xf>
    <xf numFmtId="166" fontId="3" fillId="0" borderId="38" xfId="0" applyNumberFormat="1" applyFont="1" applyFill="1" applyBorder="1" applyAlignment="1">
      <alignment horizontal="center" vertical="center" wrapText="1"/>
    </xf>
    <xf numFmtId="166" fontId="3" fillId="0" borderId="39" xfId="0" applyNumberFormat="1" applyFont="1" applyFill="1" applyBorder="1" applyAlignment="1">
      <alignment horizontal="center" vertical="center" wrapText="1"/>
    </xf>
    <xf numFmtId="166" fontId="3" fillId="0" borderId="27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8" fillId="0" borderId="40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2" fontId="9" fillId="0" borderId="4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 2 4" xfId="1"/>
    <cellStyle name="Обычный 3" xfId="2"/>
    <cellStyle name="Обычный_Лист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abSelected="1" zoomScale="70" zoomScaleNormal="70" zoomScaleSheetLayoutView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4" sqref="C14"/>
    </sheetView>
  </sheetViews>
  <sheetFormatPr defaultRowHeight="18.75" outlineLevelRow="1" x14ac:dyDescent="0.25"/>
  <cols>
    <col min="1" max="1" width="6.42578125" style="2" customWidth="1"/>
    <col min="2" max="2" width="32.42578125" style="61" customWidth="1"/>
    <col min="3" max="7" width="16.140625" style="4" customWidth="1"/>
    <col min="8" max="8" width="18.5703125" style="4" customWidth="1"/>
    <col min="9" max="10" width="16.140625" style="4" customWidth="1"/>
    <col min="11" max="11" width="19.7109375" style="4" customWidth="1"/>
    <col min="12" max="12" width="16.140625" style="4" customWidth="1"/>
    <col min="13" max="13" width="18.140625" style="4" customWidth="1"/>
    <col min="14" max="15" width="16.140625" style="4" customWidth="1"/>
    <col min="16" max="16" width="19.85546875" style="4" customWidth="1"/>
    <col min="17" max="16384" width="9.140625" style="2"/>
  </cols>
  <sheetData>
    <row r="1" spans="1:16" x14ac:dyDescent="0.25">
      <c r="A1" s="1"/>
      <c r="B1" s="59"/>
    </row>
    <row r="2" spans="1:16" ht="84" customHeight="1" x14ac:dyDescent="0.25">
      <c r="A2" s="120" t="s">
        <v>735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8.75" customHeight="1" thickBot="1" x14ac:dyDescent="0.3">
      <c r="A3" s="16"/>
      <c r="B3" s="60"/>
      <c r="C3" s="3"/>
      <c r="D3" s="3"/>
      <c r="E3" s="3"/>
      <c r="F3" s="3"/>
      <c r="G3" s="125" t="s">
        <v>7</v>
      </c>
      <c r="H3" s="125"/>
      <c r="I3" s="125"/>
      <c r="J3" s="125"/>
      <c r="K3" s="125"/>
      <c r="L3" s="125"/>
      <c r="M3" s="125"/>
      <c r="N3" s="125"/>
      <c r="O3" s="125"/>
      <c r="P3" s="125"/>
    </row>
    <row r="4" spans="1:16" ht="37.5" customHeight="1" x14ac:dyDescent="0.25">
      <c r="A4" s="121" t="s">
        <v>2</v>
      </c>
      <c r="B4" s="123" t="s">
        <v>1</v>
      </c>
      <c r="C4" s="126" t="s">
        <v>6</v>
      </c>
      <c r="D4" s="126"/>
      <c r="E4" s="126"/>
      <c r="F4" s="126"/>
      <c r="G4" s="126" t="s">
        <v>233</v>
      </c>
      <c r="H4" s="126"/>
      <c r="I4" s="126"/>
      <c r="J4" s="126"/>
      <c r="K4" s="126"/>
      <c r="L4" s="126"/>
      <c r="M4" s="126"/>
      <c r="N4" s="126"/>
      <c r="O4" s="126"/>
      <c r="P4" s="127"/>
    </row>
    <row r="5" spans="1:16" ht="26.25" customHeight="1" x14ac:dyDescent="0.25">
      <c r="A5" s="122"/>
      <c r="B5" s="124"/>
      <c r="C5" s="113" t="s">
        <v>232</v>
      </c>
      <c r="D5" s="113"/>
      <c r="E5" s="113" t="s">
        <v>231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4"/>
    </row>
    <row r="6" spans="1:16" ht="26.25" customHeight="1" x14ac:dyDescent="0.25">
      <c r="A6" s="122"/>
      <c r="B6" s="124"/>
      <c r="C6" s="62"/>
      <c r="D6" s="62"/>
      <c r="E6" s="62"/>
      <c r="F6" s="62"/>
      <c r="G6" s="113" t="s">
        <v>730</v>
      </c>
      <c r="H6" s="113"/>
      <c r="I6" s="113"/>
      <c r="J6" s="113"/>
      <c r="K6" s="113"/>
      <c r="L6" s="113" t="s">
        <v>731</v>
      </c>
      <c r="M6" s="113"/>
      <c r="N6" s="113"/>
      <c r="O6" s="113"/>
      <c r="P6" s="114"/>
    </row>
    <row r="7" spans="1:16" ht="61.5" customHeight="1" x14ac:dyDescent="0.25">
      <c r="A7" s="122"/>
      <c r="B7" s="124"/>
      <c r="C7" s="62" t="s">
        <v>4</v>
      </c>
      <c r="D7" s="62" t="s">
        <v>5</v>
      </c>
      <c r="E7" s="62" t="s">
        <v>4</v>
      </c>
      <c r="F7" s="62" t="s">
        <v>5</v>
      </c>
      <c r="G7" s="62" t="s">
        <v>716</v>
      </c>
      <c r="H7" s="62" t="s">
        <v>720</v>
      </c>
      <c r="I7" s="62" t="s">
        <v>718</v>
      </c>
      <c r="J7" s="62" t="s">
        <v>719</v>
      </c>
      <c r="K7" s="62" t="s">
        <v>717</v>
      </c>
      <c r="L7" s="62" t="s">
        <v>716</v>
      </c>
      <c r="M7" s="62" t="s">
        <v>720</v>
      </c>
      <c r="N7" s="62" t="s">
        <v>718</v>
      </c>
      <c r="O7" s="62" t="s">
        <v>719</v>
      </c>
      <c r="P7" s="63" t="s">
        <v>717</v>
      </c>
    </row>
    <row r="8" spans="1:16" s="1" customFormat="1" ht="28.5" customHeight="1" x14ac:dyDescent="0.25">
      <c r="A8" s="72"/>
      <c r="B8" s="66" t="s">
        <v>0</v>
      </c>
      <c r="C8" s="5">
        <f>+SUM(C9:C12)</f>
        <v>2079626.5</v>
      </c>
      <c r="D8" s="5">
        <f t="shared" ref="D8:K8" si="0">+SUM(D9:D12)</f>
        <v>1356964</v>
      </c>
      <c r="E8" s="5">
        <f t="shared" si="0"/>
        <v>1866764.3800000001</v>
      </c>
      <c r="F8" s="5">
        <f t="shared" si="0"/>
        <v>1306456</v>
      </c>
      <c r="G8" s="5">
        <f t="shared" si="0"/>
        <v>1332992.4239999999</v>
      </c>
      <c r="H8" s="5">
        <f t="shared" si="0"/>
        <v>206931.272</v>
      </c>
      <c r="I8" s="5">
        <f t="shared" si="0"/>
        <v>436546.68799999997</v>
      </c>
      <c r="J8" s="5">
        <f t="shared" si="0"/>
        <v>820390.46400000004</v>
      </c>
      <c r="K8" s="5">
        <f t="shared" si="0"/>
        <v>0</v>
      </c>
      <c r="L8" s="5">
        <f>+SUM(L9:L12)</f>
        <v>1332484.071</v>
      </c>
      <c r="M8" s="5">
        <f>+SUM(M9:M12)</f>
        <v>352233.5</v>
      </c>
      <c r="N8" s="5">
        <f>+SUM(N9:N12)</f>
        <v>486121.571</v>
      </c>
      <c r="O8" s="5">
        <f>+SUM(O9:O12)</f>
        <v>494129</v>
      </c>
      <c r="P8" s="29">
        <f>+SUM(P9:P12)</f>
        <v>0</v>
      </c>
    </row>
    <row r="9" spans="1:16" s="1" customFormat="1" x14ac:dyDescent="0.25">
      <c r="A9" s="73">
        <v>1</v>
      </c>
      <c r="B9" s="67" t="s">
        <v>3</v>
      </c>
      <c r="C9" s="6">
        <v>470165</v>
      </c>
      <c r="D9" s="6">
        <v>1228800</v>
      </c>
      <c r="E9" s="101">
        <v>470165</v>
      </c>
      <c r="F9" s="101">
        <v>1228800</v>
      </c>
      <c r="G9" s="74">
        <v>368737.6</v>
      </c>
      <c r="H9" s="6">
        <v>29968</v>
      </c>
      <c r="I9" s="51">
        <v>190650.7</v>
      </c>
      <c r="J9" s="6">
        <v>148119</v>
      </c>
      <c r="K9" s="6">
        <v>0</v>
      </c>
      <c r="L9" s="74">
        <v>1204700</v>
      </c>
      <c r="M9" s="51">
        <v>352233.5</v>
      </c>
      <c r="N9" s="51">
        <v>468401.5</v>
      </c>
      <c r="O9" s="6">
        <v>384065</v>
      </c>
      <c r="P9" s="7">
        <v>0</v>
      </c>
    </row>
    <row r="10" spans="1:16" ht="39" customHeight="1" x14ac:dyDescent="0.25">
      <c r="A10" s="17">
        <v>2</v>
      </c>
      <c r="B10" s="69" t="s">
        <v>234</v>
      </c>
      <c r="C10" s="103">
        <v>257280</v>
      </c>
      <c r="D10" s="103">
        <v>128164</v>
      </c>
      <c r="E10" s="103">
        <v>250367</v>
      </c>
      <c r="F10" s="103">
        <v>77656</v>
      </c>
      <c r="G10" s="103">
        <f>SUM(H10:J10)</f>
        <v>250367</v>
      </c>
      <c r="H10" s="103">
        <v>0</v>
      </c>
      <c r="I10" s="103">
        <v>18483</v>
      </c>
      <c r="J10" s="103">
        <v>231884</v>
      </c>
      <c r="K10" s="101">
        <v>0</v>
      </c>
      <c r="L10" s="103">
        <f>SUM(M10:O10)</f>
        <v>77656</v>
      </c>
      <c r="M10" s="101">
        <v>0</v>
      </c>
      <c r="N10" s="101">
        <v>7112</v>
      </c>
      <c r="O10" s="101">
        <v>70544</v>
      </c>
      <c r="P10" s="104">
        <v>0</v>
      </c>
    </row>
    <row r="11" spans="1:16" x14ac:dyDescent="0.25">
      <c r="A11" s="17">
        <v>14</v>
      </c>
      <c r="B11" s="70" t="s">
        <v>8</v>
      </c>
      <c r="C11" s="6">
        <f>+C14+C33+C51+C66+C81+C98+C111+C126+C144+C157+C174+C198+C219+C234</f>
        <v>625498.5</v>
      </c>
      <c r="D11" s="6">
        <f t="shared" ref="D11:J11" si="1">+D14+D33+D51+D66+D81+D98+D111+D126+D144+D157+D174+D198+D219+D234</f>
        <v>0</v>
      </c>
      <c r="E11" s="6">
        <f t="shared" si="1"/>
        <v>599120.85</v>
      </c>
      <c r="F11" s="6">
        <f t="shared" si="1"/>
        <v>0</v>
      </c>
      <c r="G11" s="6">
        <f>+G14+G33+G51+G66+G81+G98+G111+G126+G144+G157+G174+G198+G219+G234</f>
        <v>504996.83999999997</v>
      </c>
      <c r="H11" s="6">
        <f t="shared" si="1"/>
        <v>77255.902500000011</v>
      </c>
      <c r="I11" s="6">
        <f t="shared" si="1"/>
        <v>146834.79499999998</v>
      </c>
      <c r="J11" s="6">
        <f t="shared" si="1"/>
        <v>315658.4425</v>
      </c>
      <c r="K11" s="6">
        <v>0</v>
      </c>
      <c r="L11" s="6">
        <f>+L14+L33+L51+L66+L81+L98+L111+L126+L144+L157+L174+L198+L219+L234</f>
        <v>50128.071000000004</v>
      </c>
      <c r="M11" s="6">
        <f>+M14+M33+M51+M66+M81+M98+M111+M126+M144+M157+M174+M198+M219+M234</f>
        <v>0</v>
      </c>
      <c r="N11" s="6">
        <f>+N14+N33+N51+N66+N81+N98+N111+N126+N144+N157+N174+N198+N219+N234</f>
        <v>10608.071000000002</v>
      </c>
      <c r="O11" s="6">
        <f>+O14+O33+O51+O66+O81+O98+O111+O126+O144+O157+O174+O198+O219+O234</f>
        <v>39520</v>
      </c>
      <c r="P11" s="7"/>
    </row>
    <row r="12" spans="1:16" x14ac:dyDescent="0.25">
      <c r="A12" s="17">
        <v>206</v>
      </c>
      <c r="B12" s="70" t="s">
        <v>9</v>
      </c>
      <c r="C12" s="6">
        <f>+SUM(C15:C31,C34:C49,C52:C64,C67:C79,C82:C96,C99:C109,C112:C124,C127:C142,C145:C155,C158:C172,C175:C196,C199:C217,C220:C232,C235:C246)</f>
        <v>726683</v>
      </c>
      <c r="D12" s="6">
        <f t="shared" ref="D12:J12" si="2">+SUM(D15:D31,D34:D49,D52:D64,D67:D79,D82:D96,D99:D109,D112:D124,D127:D142,D145:D155,D158:D172,D175:D196,D199:D217,D220:D232,D235:D246)</f>
        <v>0</v>
      </c>
      <c r="E12" s="6">
        <f t="shared" si="2"/>
        <v>547111.53</v>
      </c>
      <c r="F12" s="6">
        <f t="shared" si="2"/>
        <v>0</v>
      </c>
      <c r="G12" s="6">
        <f t="shared" si="2"/>
        <v>208890.98400000003</v>
      </c>
      <c r="H12" s="6">
        <f t="shared" si="2"/>
        <v>99707.369500000001</v>
      </c>
      <c r="I12" s="6">
        <f t="shared" si="2"/>
        <v>80578.192999999999</v>
      </c>
      <c r="J12" s="6">
        <f t="shared" si="2"/>
        <v>124729.02149999999</v>
      </c>
      <c r="K12" s="6">
        <v>0</v>
      </c>
      <c r="L12" s="6">
        <f>+SUM(L15:L31,L34:L49,L52:L64,L67:L79,L82:L96,L99:L109,L112:L124,L127:L142,L145:L155,L158:L172,L175:L196,L199:L217,L220:L232,L235:L246)</f>
        <v>0</v>
      </c>
      <c r="M12" s="6">
        <f>+SUM(M15:M31,M34:M49,M52:M64,M67:M79,M82:M96,M99:M109,M112:M124,M127:M142,M145:M155,M158:M172,M175:M196,M199:M217,M220:M232,M235:M246)</f>
        <v>0</v>
      </c>
      <c r="N12" s="6">
        <f>+SUM(N15:N31,N34:N49,N52:N64,N67:N79,N82:N96,N99:N109,N112:N124,N127:N142,N145:N155,N158:N172,N175:N196,N199:N217,N220:N232,N235:N246)</f>
        <v>0</v>
      </c>
      <c r="O12" s="6">
        <f>+SUM(O15:O31,O34:O49,O52:O64,O67:O79,O82:O96,O99:O109,O112:O124,O127:O142,O145:O155,O158:O172,O175:O196,O199:O217,O220:O232,O235:O246)</f>
        <v>0</v>
      </c>
      <c r="P12" s="7"/>
    </row>
    <row r="13" spans="1:16" ht="37.5" x14ac:dyDescent="0.25">
      <c r="A13" s="20">
        <v>1</v>
      </c>
      <c r="B13" s="76" t="s">
        <v>10</v>
      </c>
      <c r="C13" s="5">
        <f>SUM(C14:C31)</f>
        <v>0</v>
      </c>
      <c r="D13" s="5">
        <f t="shared" ref="D13:J13" si="3">SUM(D14:D31)</f>
        <v>0</v>
      </c>
      <c r="E13" s="5">
        <f t="shared" si="3"/>
        <v>0</v>
      </c>
      <c r="F13" s="5">
        <f t="shared" si="3"/>
        <v>0</v>
      </c>
      <c r="G13" s="5">
        <f t="shared" si="3"/>
        <v>0</v>
      </c>
      <c r="H13" s="5">
        <f t="shared" si="3"/>
        <v>0</v>
      </c>
      <c r="I13" s="5">
        <f t="shared" si="3"/>
        <v>0</v>
      </c>
      <c r="J13" s="5">
        <f t="shared" si="3"/>
        <v>0</v>
      </c>
      <c r="K13" s="5"/>
      <c r="L13" s="5">
        <f>SUM(L14:L31)</f>
        <v>0</v>
      </c>
      <c r="M13" s="5">
        <f>SUM(M14:M31)</f>
        <v>0</v>
      </c>
      <c r="N13" s="5">
        <f>SUM(N14:N31)</f>
        <v>0</v>
      </c>
      <c r="O13" s="5">
        <f>SUM(O14:O31)</f>
        <v>0</v>
      </c>
      <c r="P13" s="29"/>
    </row>
    <row r="14" spans="1:16" ht="18.75" customHeight="1" outlineLevel="1" x14ac:dyDescent="0.25">
      <c r="A14" s="17">
        <v>1</v>
      </c>
      <c r="B14" s="69" t="s">
        <v>11</v>
      </c>
      <c r="C14" s="51"/>
      <c r="D14" s="51"/>
      <c r="E14" s="51"/>
      <c r="F14" s="51"/>
      <c r="G14" s="51"/>
      <c r="H14" s="51"/>
      <c r="I14" s="51"/>
      <c r="J14" s="51"/>
      <c r="K14" s="105" t="s">
        <v>732</v>
      </c>
      <c r="L14" s="90">
        <v>0</v>
      </c>
      <c r="M14" s="90">
        <v>0</v>
      </c>
      <c r="N14" s="90">
        <v>0</v>
      </c>
      <c r="O14" s="90">
        <v>0</v>
      </c>
      <c r="P14" s="116" t="s">
        <v>732</v>
      </c>
    </row>
    <row r="15" spans="1:16" ht="18.75" customHeight="1" outlineLevel="1" x14ac:dyDescent="0.25">
      <c r="A15" s="17">
        <f>+A14+1</f>
        <v>2</v>
      </c>
      <c r="B15" s="77" t="s">
        <v>12</v>
      </c>
      <c r="C15" s="51"/>
      <c r="D15" s="51"/>
      <c r="E15" s="51"/>
      <c r="F15" s="51"/>
      <c r="G15" s="51"/>
      <c r="H15" s="51"/>
      <c r="I15" s="51"/>
      <c r="J15" s="51"/>
      <c r="K15" s="105"/>
      <c r="L15" s="90">
        <v>0</v>
      </c>
      <c r="M15" s="90">
        <v>0</v>
      </c>
      <c r="N15" s="90">
        <v>0</v>
      </c>
      <c r="O15" s="90">
        <v>0</v>
      </c>
      <c r="P15" s="117"/>
    </row>
    <row r="16" spans="1:16" outlineLevel="1" x14ac:dyDescent="0.25">
      <c r="A16" s="17">
        <f t="shared" ref="A16:A31" si="4">+A15+1</f>
        <v>3</v>
      </c>
      <c r="B16" s="78" t="s">
        <v>13</v>
      </c>
      <c r="C16" s="51"/>
      <c r="D16" s="51"/>
      <c r="E16" s="51"/>
      <c r="F16" s="51"/>
      <c r="G16" s="51"/>
      <c r="H16" s="51"/>
      <c r="I16" s="51"/>
      <c r="J16" s="51"/>
      <c r="K16" s="105"/>
      <c r="L16" s="90">
        <v>0</v>
      </c>
      <c r="M16" s="90">
        <v>0</v>
      </c>
      <c r="N16" s="90">
        <v>0</v>
      </c>
      <c r="O16" s="90">
        <v>0</v>
      </c>
      <c r="P16" s="117"/>
    </row>
    <row r="17" spans="1:16" outlineLevel="1" x14ac:dyDescent="0.25">
      <c r="A17" s="17">
        <f t="shared" si="4"/>
        <v>4</v>
      </c>
      <c r="B17" s="78" t="s">
        <v>14</v>
      </c>
      <c r="C17" s="51"/>
      <c r="D17" s="51"/>
      <c r="E17" s="51"/>
      <c r="F17" s="51"/>
      <c r="G17" s="51"/>
      <c r="H17" s="51"/>
      <c r="I17" s="51"/>
      <c r="J17" s="51"/>
      <c r="K17" s="105"/>
      <c r="L17" s="90">
        <v>0</v>
      </c>
      <c r="M17" s="90">
        <v>0</v>
      </c>
      <c r="N17" s="90">
        <v>0</v>
      </c>
      <c r="O17" s="90">
        <v>0</v>
      </c>
      <c r="P17" s="117"/>
    </row>
    <row r="18" spans="1:16" outlineLevel="1" x14ac:dyDescent="0.25">
      <c r="A18" s="17">
        <f t="shared" si="4"/>
        <v>5</v>
      </c>
      <c r="B18" s="78" t="s">
        <v>15</v>
      </c>
      <c r="C18" s="51"/>
      <c r="D18" s="51"/>
      <c r="E18" s="51"/>
      <c r="F18" s="51"/>
      <c r="G18" s="51"/>
      <c r="H18" s="51"/>
      <c r="I18" s="51"/>
      <c r="J18" s="51"/>
      <c r="K18" s="105"/>
      <c r="L18" s="90">
        <v>0</v>
      </c>
      <c r="M18" s="90">
        <v>0</v>
      </c>
      <c r="N18" s="90">
        <v>0</v>
      </c>
      <c r="O18" s="90">
        <v>0</v>
      </c>
      <c r="P18" s="117"/>
    </row>
    <row r="19" spans="1:16" outlineLevel="1" x14ac:dyDescent="0.25">
      <c r="A19" s="17">
        <f t="shared" si="4"/>
        <v>6</v>
      </c>
      <c r="B19" s="78" t="s">
        <v>16</v>
      </c>
      <c r="C19" s="51"/>
      <c r="D19" s="51"/>
      <c r="E19" s="51"/>
      <c r="F19" s="51"/>
      <c r="G19" s="51"/>
      <c r="H19" s="51"/>
      <c r="I19" s="51"/>
      <c r="J19" s="51"/>
      <c r="K19" s="105"/>
      <c r="L19" s="90">
        <v>0</v>
      </c>
      <c r="M19" s="90">
        <v>0</v>
      </c>
      <c r="N19" s="90">
        <v>0</v>
      </c>
      <c r="O19" s="90">
        <v>0</v>
      </c>
      <c r="P19" s="117"/>
    </row>
    <row r="20" spans="1:16" outlineLevel="1" x14ac:dyDescent="0.25">
      <c r="A20" s="17">
        <f t="shared" si="4"/>
        <v>7</v>
      </c>
      <c r="B20" s="78" t="s">
        <v>17</v>
      </c>
      <c r="C20" s="51"/>
      <c r="D20" s="51"/>
      <c r="E20" s="51"/>
      <c r="F20" s="51"/>
      <c r="G20" s="51"/>
      <c r="H20" s="51"/>
      <c r="I20" s="51"/>
      <c r="J20" s="51"/>
      <c r="K20" s="105"/>
      <c r="L20" s="90">
        <v>0</v>
      </c>
      <c r="M20" s="90">
        <v>0</v>
      </c>
      <c r="N20" s="90">
        <v>0</v>
      </c>
      <c r="O20" s="90">
        <v>0</v>
      </c>
      <c r="P20" s="117"/>
    </row>
    <row r="21" spans="1:16" outlineLevel="1" x14ac:dyDescent="0.25">
      <c r="A21" s="17">
        <f t="shared" si="4"/>
        <v>8</v>
      </c>
      <c r="B21" s="78" t="s">
        <v>18</v>
      </c>
      <c r="C21" s="51"/>
      <c r="D21" s="51"/>
      <c r="E21" s="51"/>
      <c r="F21" s="51"/>
      <c r="G21" s="51"/>
      <c r="H21" s="51"/>
      <c r="I21" s="51"/>
      <c r="J21" s="51"/>
      <c r="K21" s="105"/>
      <c r="L21" s="90">
        <v>0</v>
      </c>
      <c r="M21" s="90">
        <v>0</v>
      </c>
      <c r="N21" s="90">
        <v>0</v>
      </c>
      <c r="O21" s="90">
        <v>0</v>
      </c>
      <c r="P21" s="117"/>
    </row>
    <row r="22" spans="1:16" outlineLevel="1" x14ac:dyDescent="0.25">
      <c r="A22" s="17">
        <f t="shared" si="4"/>
        <v>9</v>
      </c>
      <c r="B22" s="79" t="s">
        <v>19</v>
      </c>
      <c r="C22" s="51"/>
      <c r="D22" s="51"/>
      <c r="E22" s="51"/>
      <c r="F22" s="51"/>
      <c r="G22" s="51"/>
      <c r="H22" s="51"/>
      <c r="I22" s="51"/>
      <c r="J22" s="51"/>
      <c r="K22" s="105"/>
      <c r="L22" s="90">
        <v>0</v>
      </c>
      <c r="M22" s="90">
        <v>0</v>
      </c>
      <c r="N22" s="90">
        <v>0</v>
      </c>
      <c r="O22" s="90">
        <v>0</v>
      </c>
      <c r="P22" s="117"/>
    </row>
    <row r="23" spans="1:16" outlineLevel="1" x14ac:dyDescent="0.25">
      <c r="A23" s="17">
        <f t="shared" si="4"/>
        <v>10</v>
      </c>
      <c r="B23" s="79" t="s">
        <v>20</v>
      </c>
      <c r="C23" s="51"/>
      <c r="D23" s="51"/>
      <c r="E23" s="51"/>
      <c r="F23" s="51"/>
      <c r="G23" s="51"/>
      <c r="H23" s="51"/>
      <c r="I23" s="51"/>
      <c r="J23" s="51"/>
      <c r="K23" s="105"/>
      <c r="L23" s="90">
        <v>0</v>
      </c>
      <c r="M23" s="90">
        <v>0</v>
      </c>
      <c r="N23" s="90">
        <v>0</v>
      </c>
      <c r="O23" s="90">
        <v>0</v>
      </c>
      <c r="P23" s="117"/>
    </row>
    <row r="24" spans="1:16" outlineLevel="1" x14ac:dyDescent="0.25">
      <c r="A24" s="17">
        <f t="shared" si="4"/>
        <v>11</v>
      </c>
      <c r="B24" s="79" t="s">
        <v>21</v>
      </c>
      <c r="C24" s="51"/>
      <c r="D24" s="51"/>
      <c r="E24" s="51"/>
      <c r="F24" s="51"/>
      <c r="G24" s="51"/>
      <c r="H24" s="51"/>
      <c r="I24" s="51"/>
      <c r="J24" s="51"/>
      <c r="K24" s="105"/>
      <c r="L24" s="90">
        <v>0</v>
      </c>
      <c r="M24" s="90">
        <v>0</v>
      </c>
      <c r="N24" s="90">
        <v>0</v>
      </c>
      <c r="O24" s="90">
        <v>0</v>
      </c>
      <c r="P24" s="117"/>
    </row>
    <row r="25" spans="1:16" outlineLevel="1" x14ac:dyDescent="0.25">
      <c r="A25" s="17">
        <f t="shared" si="4"/>
        <v>12</v>
      </c>
      <c r="B25" s="79" t="s">
        <v>22</v>
      </c>
      <c r="C25" s="51"/>
      <c r="D25" s="51"/>
      <c r="E25" s="51"/>
      <c r="F25" s="51"/>
      <c r="G25" s="51"/>
      <c r="H25" s="51"/>
      <c r="I25" s="51"/>
      <c r="J25" s="51"/>
      <c r="K25" s="105"/>
      <c r="L25" s="90">
        <v>0</v>
      </c>
      <c r="M25" s="90">
        <v>0</v>
      </c>
      <c r="N25" s="90">
        <v>0</v>
      </c>
      <c r="O25" s="90">
        <v>0</v>
      </c>
      <c r="P25" s="117"/>
    </row>
    <row r="26" spans="1:16" outlineLevel="1" x14ac:dyDescent="0.25">
      <c r="A26" s="17">
        <f t="shared" si="4"/>
        <v>13</v>
      </c>
      <c r="B26" s="79" t="s">
        <v>23</v>
      </c>
      <c r="C26" s="51"/>
      <c r="D26" s="51"/>
      <c r="E26" s="51"/>
      <c r="F26" s="51"/>
      <c r="G26" s="51"/>
      <c r="H26" s="51"/>
      <c r="I26" s="51"/>
      <c r="J26" s="51"/>
      <c r="K26" s="105"/>
      <c r="L26" s="90">
        <v>0</v>
      </c>
      <c r="M26" s="90">
        <v>0</v>
      </c>
      <c r="N26" s="90">
        <v>0</v>
      </c>
      <c r="O26" s="90">
        <v>0</v>
      </c>
      <c r="P26" s="117"/>
    </row>
    <row r="27" spans="1:16" outlineLevel="1" x14ac:dyDescent="0.25">
      <c r="A27" s="17">
        <f t="shared" si="4"/>
        <v>14</v>
      </c>
      <c r="B27" s="78" t="s">
        <v>24</v>
      </c>
      <c r="C27" s="51"/>
      <c r="D27" s="51"/>
      <c r="E27" s="51"/>
      <c r="F27" s="51"/>
      <c r="G27" s="51"/>
      <c r="H27" s="51"/>
      <c r="I27" s="51"/>
      <c r="J27" s="51"/>
      <c r="K27" s="105"/>
      <c r="L27" s="90">
        <v>0</v>
      </c>
      <c r="M27" s="90">
        <v>0</v>
      </c>
      <c r="N27" s="90">
        <v>0</v>
      </c>
      <c r="O27" s="90">
        <v>0</v>
      </c>
      <c r="P27" s="117"/>
    </row>
    <row r="28" spans="1:16" outlineLevel="1" x14ac:dyDescent="0.25">
      <c r="A28" s="17">
        <f t="shared" si="4"/>
        <v>15</v>
      </c>
      <c r="B28" s="79" t="s">
        <v>25</v>
      </c>
      <c r="C28" s="51"/>
      <c r="D28" s="51"/>
      <c r="E28" s="51"/>
      <c r="F28" s="51"/>
      <c r="G28" s="51"/>
      <c r="H28" s="51"/>
      <c r="I28" s="51"/>
      <c r="J28" s="51"/>
      <c r="K28" s="105"/>
      <c r="L28" s="90">
        <v>0</v>
      </c>
      <c r="M28" s="90">
        <v>0</v>
      </c>
      <c r="N28" s="90">
        <v>0</v>
      </c>
      <c r="O28" s="90">
        <v>0</v>
      </c>
      <c r="P28" s="117"/>
    </row>
    <row r="29" spans="1:16" outlineLevel="1" x14ac:dyDescent="0.25">
      <c r="A29" s="17">
        <f t="shared" si="4"/>
        <v>16</v>
      </c>
      <c r="B29" s="78" t="s">
        <v>26</v>
      </c>
      <c r="C29" s="51"/>
      <c r="D29" s="51"/>
      <c r="E29" s="51"/>
      <c r="F29" s="51"/>
      <c r="G29" s="51"/>
      <c r="H29" s="51"/>
      <c r="I29" s="51"/>
      <c r="J29" s="51"/>
      <c r="K29" s="105"/>
      <c r="L29" s="90">
        <v>0</v>
      </c>
      <c r="M29" s="90">
        <v>0</v>
      </c>
      <c r="N29" s="90">
        <v>0</v>
      </c>
      <c r="O29" s="90">
        <v>0</v>
      </c>
      <c r="P29" s="117"/>
    </row>
    <row r="30" spans="1:16" outlineLevel="1" x14ac:dyDescent="0.25">
      <c r="A30" s="17">
        <f t="shared" si="4"/>
        <v>17</v>
      </c>
      <c r="B30" s="78" t="s">
        <v>27</v>
      </c>
      <c r="C30" s="51"/>
      <c r="D30" s="51"/>
      <c r="E30" s="51"/>
      <c r="F30" s="51"/>
      <c r="G30" s="51"/>
      <c r="H30" s="51"/>
      <c r="I30" s="51"/>
      <c r="J30" s="51"/>
      <c r="K30" s="105"/>
      <c r="L30" s="90">
        <v>0</v>
      </c>
      <c r="M30" s="90">
        <v>0</v>
      </c>
      <c r="N30" s="90">
        <v>0</v>
      </c>
      <c r="O30" s="90">
        <v>0</v>
      </c>
      <c r="P30" s="117"/>
    </row>
    <row r="31" spans="1:16" outlineLevel="1" x14ac:dyDescent="0.25">
      <c r="A31" s="17">
        <f t="shared" si="4"/>
        <v>18</v>
      </c>
      <c r="B31" s="79" t="s">
        <v>28</v>
      </c>
      <c r="C31" s="51"/>
      <c r="D31" s="51"/>
      <c r="E31" s="51"/>
      <c r="F31" s="51"/>
      <c r="G31" s="51"/>
      <c r="H31" s="51"/>
      <c r="I31" s="51"/>
      <c r="J31" s="51"/>
      <c r="K31" s="105"/>
      <c r="L31" s="90">
        <v>0</v>
      </c>
      <c r="M31" s="90">
        <v>0</v>
      </c>
      <c r="N31" s="90">
        <v>0</v>
      </c>
      <c r="O31" s="90">
        <v>0</v>
      </c>
      <c r="P31" s="118"/>
    </row>
    <row r="32" spans="1:16" x14ac:dyDescent="0.25">
      <c r="A32" s="20">
        <v>2</v>
      </c>
      <c r="B32" s="76" t="s">
        <v>29</v>
      </c>
      <c r="C32" s="5">
        <f>SUM(C33:C49)</f>
        <v>141000</v>
      </c>
      <c r="D32" s="5">
        <f t="shared" ref="D32:L32" si="5">SUM(D33:D49)</f>
        <v>0</v>
      </c>
      <c r="E32" s="5">
        <f t="shared" si="5"/>
        <v>141000</v>
      </c>
      <c r="F32" s="5">
        <f t="shared" si="5"/>
        <v>0</v>
      </c>
      <c r="G32" s="5">
        <f t="shared" si="5"/>
        <v>169974.64399999997</v>
      </c>
      <c r="H32" s="5">
        <f t="shared" si="5"/>
        <v>26933.9</v>
      </c>
      <c r="I32" s="5">
        <f t="shared" si="5"/>
        <v>24061.543999999994</v>
      </c>
      <c r="J32" s="5">
        <f t="shared" si="5"/>
        <v>118979.2</v>
      </c>
      <c r="K32" s="5">
        <f t="shared" si="5"/>
        <v>0</v>
      </c>
      <c r="L32" s="5">
        <f t="shared" si="5"/>
        <v>0</v>
      </c>
      <c r="M32" s="5">
        <f>SUM(M33:M49)</f>
        <v>0</v>
      </c>
      <c r="N32" s="5">
        <f>SUM(N33:N49)</f>
        <v>0</v>
      </c>
      <c r="O32" s="5">
        <f>SUM(O33:O49)</f>
        <v>0</v>
      </c>
      <c r="P32" s="29">
        <f>SUM(P33:P49)</f>
        <v>0</v>
      </c>
    </row>
    <row r="33" spans="1:16" ht="20.25" customHeight="1" outlineLevel="1" x14ac:dyDescent="0.25">
      <c r="A33" s="17">
        <f>+A31+1</f>
        <v>19</v>
      </c>
      <c r="B33" s="69" t="s">
        <v>11</v>
      </c>
      <c r="C33" s="58">
        <v>66000</v>
      </c>
      <c r="D33" s="58">
        <v>0</v>
      </c>
      <c r="E33" s="58">
        <v>66000</v>
      </c>
      <c r="F33" s="58">
        <v>0</v>
      </c>
      <c r="G33" s="58">
        <f>+H33+I33+J33</f>
        <v>126950.79</v>
      </c>
      <c r="H33" s="58">
        <f>3390+3861+2046+1470+2574+330+660+396+2376+1210</f>
        <v>18313</v>
      </c>
      <c r="I33" s="58">
        <f>1816.09+1542.8+1732.4+2650.1+737.1+921.4+1082.3+253.4+2192.4+2029.8</f>
        <v>14957.789999999997</v>
      </c>
      <c r="J33" s="58">
        <f>19460+15672+16929+5485+9560+330+1920+1372+14038+8914</f>
        <v>93680</v>
      </c>
      <c r="K33" s="115" t="s">
        <v>732</v>
      </c>
      <c r="L33" s="6">
        <v>0</v>
      </c>
      <c r="M33" s="6">
        <v>0</v>
      </c>
      <c r="N33" s="6">
        <v>0</v>
      </c>
      <c r="O33" s="6">
        <v>0</v>
      </c>
      <c r="P33" s="119" t="s">
        <v>732</v>
      </c>
    </row>
    <row r="34" spans="1:16" ht="20.25" customHeight="1" outlineLevel="1" x14ac:dyDescent="0.25">
      <c r="A34" s="17">
        <f>+A33+1</f>
        <v>20</v>
      </c>
      <c r="B34" s="78" t="s">
        <v>30</v>
      </c>
      <c r="C34" s="92">
        <v>7500</v>
      </c>
      <c r="D34" s="92">
        <v>0</v>
      </c>
      <c r="E34" s="92">
        <v>7500</v>
      </c>
      <c r="F34" s="58">
        <v>0</v>
      </c>
      <c r="G34" s="58">
        <f>+H34+I34+J34</f>
        <v>10140</v>
      </c>
      <c r="H34" s="92">
        <f>150+300+99+264+792</f>
        <v>1605</v>
      </c>
      <c r="I34" s="92">
        <f>177.6+355.2+244.2+488.4+488.4</f>
        <v>1753.8000000000002</v>
      </c>
      <c r="J34" s="92">
        <f>300+600+1980+2449.2+1452</f>
        <v>6781.2</v>
      </c>
      <c r="K34" s="115"/>
      <c r="L34" s="6">
        <v>0</v>
      </c>
      <c r="M34" s="6">
        <v>0</v>
      </c>
      <c r="N34" s="6">
        <v>0</v>
      </c>
      <c r="O34" s="6">
        <v>0</v>
      </c>
      <c r="P34" s="119"/>
    </row>
    <row r="35" spans="1:16" outlineLevel="1" x14ac:dyDescent="0.25">
      <c r="A35" s="17">
        <f t="shared" ref="A35:A49" si="6">+A34+1</f>
        <v>21</v>
      </c>
      <c r="B35" s="80" t="s">
        <v>31</v>
      </c>
      <c r="C35" s="58">
        <v>4500</v>
      </c>
      <c r="D35" s="58">
        <v>0</v>
      </c>
      <c r="E35" s="58">
        <v>4500</v>
      </c>
      <c r="F35" s="58">
        <v>0</v>
      </c>
      <c r="G35" s="58">
        <f t="shared" ref="G35:G49" si="7">+H35+I35+J35</f>
        <v>666</v>
      </c>
      <c r="H35" s="58">
        <f>150</f>
        <v>150</v>
      </c>
      <c r="I35" s="58">
        <v>216</v>
      </c>
      <c r="J35" s="58">
        <v>300</v>
      </c>
      <c r="K35" s="115"/>
      <c r="L35" s="6">
        <v>0</v>
      </c>
      <c r="M35" s="6">
        <v>0</v>
      </c>
      <c r="N35" s="6">
        <v>0</v>
      </c>
      <c r="O35" s="6">
        <v>0</v>
      </c>
      <c r="P35" s="119"/>
    </row>
    <row r="36" spans="1:16" outlineLevel="1" x14ac:dyDescent="0.25">
      <c r="A36" s="17">
        <f t="shared" si="6"/>
        <v>22</v>
      </c>
      <c r="B36" s="78" t="s">
        <v>32</v>
      </c>
      <c r="C36" s="58">
        <v>4500</v>
      </c>
      <c r="D36" s="58">
        <v>0</v>
      </c>
      <c r="E36" s="58">
        <v>4500</v>
      </c>
      <c r="F36" s="58">
        <v>0</v>
      </c>
      <c r="G36" s="58">
        <f t="shared" si="7"/>
        <v>0</v>
      </c>
      <c r="H36" s="58">
        <f t="shared" ref="H36" si="8">+I36+J36+K36</f>
        <v>0</v>
      </c>
      <c r="I36" s="58">
        <f t="shared" ref="I36" si="9">+J36+K36+L36</f>
        <v>0</v>
      </c>
      <c r="J36" s="58">
        <f t="shared" ref="J36" si="10">+K36+L36+M36</f>
        <v>0</v>
      </c>
      <c r="K36" s="115"/>
      <c r="L36" s="6">
        <v>0</v>
      </c>
      <c r="M36" s="6">
        <v>0</v>
      </c>
      <c r="N36" s="6">
        <v>0</v>
      </c>
      <c r="O36" s="6">
        <v>0</v>
      </c>
      <c r="P36" s="119"/>
    </row>
    <row r="37" spans="1:16" outlineLevel="1" x14ac:dyDescent="0.25">
      <c r="A37" s="17">
        <f t="shared" si="6"/>
        <v>23</v>
      </c>
      <c r="B37" s="78" t="s">
        <v>33</v>
      </c>
      <c r="C37" s="58">
        <v>4500</v>
      </c>
      <c r="D37" s="58">
        <v>0</v>
      </c>
      <c r="E37" s="58">
        <v>4500</v>
      </c>
      <c r="F37" s="58">
        <v>0</v>
      </c>
      <c r="G37" s="58">
        <f t="shared" si="7"/>
        <v>3027.8</v>
      </c>
      <c r="H37" s="58">
        <f>165+660</f>
        <v>825</v>
      </c>
      <c r="I37" s="58">
        <f>184.3+368.5</f>
        <v>552.79999999999995</v>
      </c>
      <c r="J37" s="58">
        <f>330+1320</f>
        <v>1650</v>
      </c>
      <c r="K37" s="115"/>
      <c r="L37" s="6">
        <v>0</v>
      </c>
      <c r="M37" s="6">
        <v>0</v>
      </c>
      <c r="N37" s="6">
        <v>0</v>
      </c>
      <c r="O37" s="6">
        <v>0</v>
      </c>
      <c r="P37" s="119"/>
    </row>
    <row r="38" spans="1:16" outlineLevel="1" x14ac:dyDescent="0.25">
      <c r="A38" s="17">
        <f t="shared" si="6"/>
        <v>24</v>
      </c>
      <c r="B38" s="78" t="s">
        <v>34</v>
      </c>
      <c r="C38" s="58">
        <v>4500</v>
      </c>
      <c r="D38" s="58">
        <v>0</v>
      </c>
      <c r="E38" s="58">
        <v>4500</v>
      </c>
      <c r="F38" s="58">
        <v>0</v>
      </c>
      <c r="G38" s="58">
        <f t="shared" si="7"/>
        <v>2656.1</v>
      </c>
      <c r="H38" s="58">
        <f>33+165</f>
        <v>198</v>
      </c>
      <c r="I38" s="58">
        <f>181.1+317</f>
        <v>498.1</v>
      </c>
      <c r="J38" s="58">
        <f>250+1710</f>
        <v>1960</v>
      </c>
      <c r="K38" s="115"/>
      <c r="L38" s="6">
        <v>0</v>
      </c>
      <c r="M38" s="6">
        <v>0</v>
      </c>
      <c r="N38" s="6">
        <v>0</v>
      </c>
      <c r="O38" s="6">
        <v>0</v>
      </c>
      <c r="P38" s="119"/>
    </row>
    <row r="39" spans="1:16" outlineLevel="1" x14ac:dyDescent="0.25">
      <c r="A39" s="17">
        <f t="shared" si="6"/>
        <v>25</v>
      </c>
      <c r="B39" s="78" t="s">
        <v>35</v>
      </c>
      <c r="C39" s="58">
        <v>4500</v>
      </c>
      <c r="D39" s="58">
        <v>0</v>
      </c>
      <c r="E39" s="58">
        <v>4500</v>
      </c>
      <c r="F39" s="58">
        <v>0</v>
      </c>
      <c r="G39" s="58">
        <f t="shared" si="7"/>
        <v>4530</v>
      </c>
      <c r="H39" s="58">
        <f>150+150+792</f>
        <v>1092</v>
      </c>
      <c r="I39" s="58">
        <f>248+240+900</f>
        <v>1388</v>
      </c>
      <c r="J39" s="58">
        <f>750+1300</f>
        <v>2050</v>
      </c>
      <c r="K39" s="115"/>
      <c r="L39" s="6">
        <v>0</v>
      </c>
      <c r="M39" s="6">
        <v>0</v>
      </c>
      <c r="N39" s="6">
        <v>0</v>
      </c>
      <c r="O39" s="6">
        <v>0</v>
      </c>
      <c r="P39" s="119"/>
    </row>
    <row r="40" spans="1:16" outlineLevel="1" x14ac:dyDescent="0.25">
      <c r="A40" s="17">
        <f t="shared" si="6"/>
        <v>26</v>
      </c>
      <c r="B40" s="78" t="s">
        <v>715</v>
      </c>
      <c r="C40" s="58">
        <v>4500</v>
      </c>
      <c r="D40" s="58">
        <v>0</v>
      </c>
      <c r="E40" s="58">
        <v>4500</v>
      </c>
      <c r="F40" s="58">
        <v>0</v>
      </c>
      <c r="G40" s="58">
        <f t="shared" si="7"/>
        <v>0</v>
      </c>
      <c r="H40" s="58">
        <f t="shared" ref="H40" si="11">+I40+J40+K40</f>
        <v>0</v>
      </c>
      <c r="I40" s="58">
        <f t="shared" ref="I40" si="12">+J40+K40+L40</f>
        <v>0</v>
      </c>
      <c r="J40" s="58">
        <f t="shared" ref="J40" si="13">+K40+L40+M40</f>
        <v>0</v>
      </c>
      <c r="K40" s="115"/>
      <c r="L40" s="6">
        <v>0</v>
      </c>
      <c r="M40" s="6">
        <v>0</v>
      </c>
      <c r="N40" s="6">
        <v>0</v>
      </c>
      <c r="O40" s="6">
        <v>0</v>
      </c>
      <c r="P40" s="119"/>
    </row>
    <row r="41" spans="1:16" outlineLevel="1" x14ac:dyDescent="0.25">
      <c r="A41" s="17">
        <f t="shared" si="6"/>
        <v>27</v>
      </c>
      <c r="B41" s="78" t="s">
        <v>36</v>
      </c>
      <c r="C41" s="58">
        <v>4500</v>
      </c>
      <c r="D41" s="58">
        <v>0</v>
      </c>
      <c r="E41" s="58">
        <v>4500</v>
      </c>
      <c r="F41" s="58">
        <v>0</v>
      </c>
      <c r="G41" s="58">
        <f t="shared" si="7"/>
        <v>3805.2</v>
      </c>
      <c r="H41" s="58">
        <f>883.2+402</f>
        <v>1285.2</v>
      </c>
      <c r="I41" s="58">
        <f>200+300</f>
        <v>500</v>
      </c>
      <c r="J41" s="58">
        <v>2020</v>
      </c>
      <c r="K41" s="115"/>
      <c r="L41" s="6">
        <v>0</v>
      </c>
      <c r="M41" s="6">
        <v>0</v>
      </c>
      <c r="N41" s="6">
        <v>0</v>
      </c>
      <c r="O41" s="6">
        <v>0</v>
      </c>
      <c r="P41" s="119"/>
    </row>
    <row r="42" spans="1:16" outlineLevel="1" x14ac:dyDescent="0.25">
      <c r="A42" s="17">
        <f t="shared" si="6"/>
        <v>28</v>
      </c>
      <c r="B42" s="78" t="s">
        <v>37</v>
      </c>
      <c r="C42" s="58">
        <v>4500</v>
      </c>
      <c r="D42" s="58">
        <v>0</v>
      </c>
      <c r="E42" s="58">
        <v>4500</v>
      </c>
      <c r="F42" s="58">
        <v>0</v>
      </c>
      <c r="G42" s="58">
        <f t="shared" si="7"/>
        <v>4646.5</v>
      </c>
      <c r="H42" s="58">
        <f>500+160.5+165</f>
        <v>825.5</v>
      </c>
      <c r="I42" s="58">
        <f>400+190+195</f>
        <v>785</v>
      </c>
      <c r="J42" s="58">
        <f>1036+800+1200</f>
        <v>3036</v>
      </c>
      <c r="K42" s="115"/>
      <c r="L42" s="6">
        <v>0</v>
      </c>
      <c r="M42" s="6">
        <v>0</v>
      </c>
      <c r="N42" s="6">
        <v>0</v>
      </c>
      <c r="O42" s="6">
        <v>0</v>
      </c>
      <c r="P42" s="119"/>
    </row>
    <row r="43" spans="1:16" outlineLevel="1" x14ac:dyDescent="0.25">
      <c r="A43" s="17">
        <f t="shared" si="6"/>
        <v>29</v>
      </c>
      <c r="B43" s="78" t="s">
        <v>38</v>
      </c>
      <c r="C43" s="58">
        <v>4500</v>
      </c>
      <c r="D43" s="58">
        <v>0</v>
      </c>
      <c r="E43" s="58">
        <v>4500</v>
      </c>
      <c r="F43" s="58">
        <v>0</v>
      </c>
      <c r="G43" s="58">
        <f t="shared" si="7"/>
        <v>1396.854</v>
      </c>
      <c r="H43" s="58">
        <f>132+86.2</f>
        <v>218.2</v>
      </c>
      <c r="I43" s="58">
        <f>222.654+156</f>
        <v>378.654</v>
      </c>
      <c r="J43" s="58">
        <v>800</v>
      </c>
      <c r="K43" s="115"/>
      <c r="L43" s="6">
        <v>0</v>
      </c>
      <c r="M43" s="6">
        <v>0</v>
      </c>
      <c r="N43" s="6">
        <v>0</v>
      </c>
      <c r="O43" s="6">
        <v>0</v>
      </c>
      <c r="P43" s="119"/>
    </row>
    <row r="44" spans="1:16" outlineLevel="1" x14ac:dyDescent="0.25">
      <c r="A44" s="17">
        <f t="shared" si="6"/>
        <v>30</v>
      </c>
      <c r="B44" s="78" t="s">
        <v>39</v>
      </c>
      <c r="C44" s="58">
        <v>4500</v>
      </c>
      <c r="D44" s="58">
        <v>0</v>
      </c>
      <c r="E44" s="58">
        <v>4500</v>
      </c>
      <c r="F44" s="58">
        <v>0</v>
      </c>
      <c r="G44" s="58">
        <f t="shared" si="7"/>
        <v>1658.6</v>
      </c>
      <c r="H44" s="58">
        <f>150+300</f>
        <v>450</v>
      </c>
      <c r="I44" s="58">
        <f>184.3+184.3</f>
        <v>368.6</v>
      </c>
      <c r="J44" s="58">
        <f>240+600</f>
        <v>840</v>
      </c>
      <c r="K44" s="115"/>
      <c r="L44" s="6">
        <v>0</v>
      </c>
      <c r="M44" s="6">
        <v>0</v>
      </c>
      <c r="N44" s="6">
        <v>0</v>
      </c>
      <c r="O44" s="6">
        <v>0</v>
      </c>
      <c r="P44" s="119"/>
    </row>
    <row r="45" spans="1:16" outlineLevel="1" x14ac:dyDescent="0.25">
      <c r="A45" s="17">
        <f t="shared" si="6"/>
        <v>31</v>
      </c>
      <c r="B45" s="78" t="s">
        <v>40</v>
      </c>
      <c r="C45" s="91">
        <v>4500</v>
      </c>
      <c r="D45" s="91">
        <v>0</v>
      </c>
      <c r="E45" s="91">
        <v>4500</v>
      </c>
      <c r="F45" s="91">
        <v>0</v>
      </c>
      <c r="G45" s="58">
        <f t="shared" si="7"/>
        <v>2319.4</v>
      </c>
      <c r="H45" s="91">
        <f>300+175</f>
        <v>475</v>
      </c>
      <c r="I45" s="91">
        <f>174.4+172</f>
        <v>346.4</v>
      </c>
      <c r="J45" s="91">
        <f>1250+248</f>
        <v>1498</v>
      </c>
      <c r="K45" s="115"/>
      <c r="L45" s="6">
        <v>0</v>
      </c>
      <c r="M45" s="6">
        <v>0</v>
      </c>
      <c r="N45" s="6">
        <v>0</v>
      </c>
      <c r="O45" s="6">
        <v>0</v>
      </c>
      <c r="P45" s="119"/>
    </row>
    <row r="46" spans="1:16" outlineLevel="1" x14ac:dyDescent="0.25">
      <c r="A46" s="17">
        <f t="shared" si="6"/>
        <v>32</v>
      </c>
      <c r="B46" s="79" t="s">
        <v>41</v>
      </c>
      <c r="C46" s="58">
        <v>4500</v>
      </c>
      <c r="D46" s="58">
        <v>0</v>
      </c>
      <c r="E46" s="58">
        <v>4500</v>
      </c>
      <c r="F46" s="58">
        <v>0</v>
      </c>
      <c r="G46" s="58">
        <f t="shared" si="7"/>
        <v>2396</v>
      </c>
      <c r="H46" s="58">
        <f>300+99+99</f>
        <v>498</v>
      </c>
      <c r="I46" s="58">
        <f>540+297+297</f>
        <v>1134</v>
      </c>
      <c r="J46" s="58">
        <f>264+250+250</f>
        <v>764</v>
      </c>
      <c r="K46" s="115"/>
      <c r="L46" s="6">
        <v>0</v>
      </c>
      <c r="M46" s="6">
        <v>0</v>
      </c>
      <c r="N46" s="6">
        <v>0</v>
      </c>
      <c r="O46" s="6">
        <v>0</v>
      </c>
      <c r="P46" s="119"/>
    </row>
    <row r="47" spans="1:16" outlineLevel="1" x14ac:dyDescent="0.25">
      <c r="A47" s="17">
        <f t="shared" si="6"/>
        <v>33</v>
      </c>
      <c r="B47" s="78" t="s">
        <v>42</v>
      </c>
      <c r="C47" s="58">
        <v>4500</v>
      </c>
      <c r="D47" s="58">
        <v>0</v>
      </c>
      <c r="E47" s="58">
        <v>4500</v>
      </c>
      <c r="F47" s="58">
        <v>0</v>
      </c>
      <c r="G47" s="58">
        <f t="shared" si="7"/>
        <v>4282.3999999999996</v>
      </c>
      <c r="H47" s="58">
        <f>340+400+160</f>
        <v>900</v>
      </c>
      <c r="I47" s="58">
        <f>352.4+420+210</f>
        <v>982.4</v>
      </c>
      <c r="J47" s="58">
        <f>800+800+800</f>
        <v>2400</v>
      </c>
      <c r="K47" s="115"/>
      <c r="L47" s="6">
        <v>0</v>
      </c>
      <c r="M47" s="6">
        <v>0</v>
      </c>
      <c r="N47" s="6">
        <v>0</v>
      </c>
      <c r="O47" s="6">
        <v>0</v>
      </c>
      <c r="P47" s="119"/>
    </row>
    <row r="48" spans="1:16" outlineLevel="1" x14ac:dyDescent="0.25">
      <c r="A48" s="17">
        <f t="shared" si="6"/>
        <v>34</v>
      </c>
      <c r="B48" s="78" t="s">
        <v>43</v>
      </c>
      <c r="C48" s="58">
        <v>4500</v>
      </c>
      <c r="D48" s="58">
        <v>0</v>
      </c>
      <c r="E48" s="58">
        <v>4500</v>
      </c>
      <c r="F48" s="58">
        <v>0</v>
      </c>
      <c r="G48" s="58">
        <f t="shared" si="7"/>
        <v>1499</v>
      </c>
      <c r="H48" s="58">
        <v>99</v>
      </c>
      <c r="I48" s="58">
        <v>200</v>
      </c>
      <c r="J48" s="58">
        <v>1200</v>
      </c>
      <c r="K48" s="115"/>
      <c r="L48" s="6">
        <v>0</v>
      </c>
      <c r="M48" s="6">
        <v>0</v>
      </c>
      <c r="N48" s="6">
        <v>0</v>
      </c>
      <c r="O48" s="6">
        <v>0</v>
      </c>
      <c r="P48" s="119"/>
    </row>
    <row r="49" spans="1:16" outlineLevel="1" x14ac:dyDescent="0.25">
      <c r="A49" s="17">
        <f t="shared" si="6"/>
        <v>35</v>
      </c>
      <c r="B49" s="78" t="s">
        <v>44</v>
      </c>
      <c r="C49" s="58">
        <v>4500</v>
      </c>
      <c r="D49" s="58">
        <v>0</v>
      </c>
      <c r="E49" s="58">
        <v>4500</v>
      </c>
      <c r="F49" s="58">
        <v>0</v>
      </c>
      <c r="G49" s="58">
        <f t="shared" si="7"/>
        <v>0</v>
      </c>
      <c r="H49" s="58">
        <f t="shared" ref="H49" si="14">+I49+J49+K49</f>
        <v>0</v>
      </c>
      <c r="I49" s="58">
        <f t="shared" ref="I49" si="15">+J49+K49+L49</f>
        <v>0</v>
      </c>
      <c r="J49" s="58">
        <f t="shared" ref="J49" si="16">+K49+L49+M49</f>
        <v>0</v>
      </c>
      <c r="K49" s="115"/>
      <c r="L49" s="6">
        <v>0</v>
      </c>
      <c r="M49" s="6">
        <v>0</v>
      </c>
      <c r="N49" s="6">
        <v>0</v>
      </c>
      <c r="O49" s="6">
        <v>0</v>
      </c>
      <c r="P49" s="119"/>
    </row>
    <row r="50" spans="1:16" x14ac:dyDescent="0.25">
      <c r="A50" s="20">
        <v>3</v>
      </c>
      <c r="B50" s="76" t="s">
        <v>45</v>
      </c>
      <c r="C50" s="83">
        <f>SUM(C51:C64)</f>
        <v>381602</v>
      </c>
      <c r="D50" s="83">
        <f t="shared" ref="D50:L50" si="17">SUM(D51:D64)</f>
        <v>0</v>
      </c>
      <c r="E50" s="83">
        <f t="shared" si="17"/>
        <v>184444.9</v>
      </c>
      <c r="F50" s="83">
        <f t="shared" si="17"/>
        <v>0</v>
      </c>
      <c r="G50" s="83">
        <f t="shared" si="17"/>
        <v>120323.69999999998</v>
      </c>
      <c r="H50" s="83">
        <f t="shared" si="17"/>
        <v>7278</v>
      </c>
      <c r="I50" s="83">
        <f t="shared" si="17"/>
        <v>64361.7</v>
      </c>
      <c r="J50" s="83">
        <f t="shared" si="17"/>
        <v>48684</v>
      </c>
      <c r="K50" s="5">
        <f t="shared" si="17"/>
        <v>0</v>
      </c>
      <c r="L50" s="5">
        <f t="shared" si="17"/>
        <v>0</v>
      </c>
      <c r="M50" s="5">
        <f>SUM(M51:M64)</f>
        <v>0</v>
      </c>
      <c r="N50" s="5">
        <f>SUM(N51:N64)</f>
        <v>0</v>
      </c>
      <c r="O50" s="5">
        <f>SUM(O51:O64)</f>
        <v>0</v>
      </c>
      <c r="P50" s="29">
        <f>SUM(P51:P64)</f>
        <v>0</v>
      </c>
    </row>
    <row r="51" spans="1:16" ht="18.75" customHeight="1" outlineLevel="1" x14ac:dyDescent="0.25">
      <c r="A51" s="17">
        <f>+A49+1</f>
        <v>36</v>
      </c>
      <c r="B51" s="69" t="s">
        <v>11</v>
      </c>
      <c r="C51" s="92">
        <v>102791</v>
      </c>
      <c r="D51" s="92"/>
      <c r="E51" s="92">
        <v>76791</v>
      </c>
      <c r="F51" s="92"/>
      <c r="G51" s="58">
        <f>H51+I51+J51</f>
        <v>76627</v>
      </c>
      <c r="H51" s="58">
        <v>165</v>
      </c>
      <c r="I51" s="58">
        <f>32050.7+9902.3</f>
        <v>41953</v>
      </c>
      <c r="J51" s="58">
        <v>34509</v>
      </c>
      <c r="K51" s="112" t="s">
        <v>732</v>
      </c>
      <c r="L51" s="52">
        <v>0</v>
      </c>
      <c r="M51" s="52">
        <v>0</v>
      </c>
      <c r="N51" s="52">
        <v>0</v>
      </c>
      <c r="O51" s="52">
        <v>0</v>
      </c>
      <c r="P51" s="108" t="s">
        <v>732</v>
      </c>
    </row>
    <row r="52" spans="1:16" outlineLevel="1" x14ac:dyDescent="0.25">
      <c r="A52" s="17">
        <f t="shared" ref="A52:A64" si="18">+A51+1</f>
        <v>37</v>
      </c>
      <c r="B52" s="70" t="s">
        <v>46</v>
      </c>
      <c r="C52" s="57">
        <v>17165</v>
      </c>
      <c r="D52" s="92"/>
      <c r="E52" s="57">
        <v>290.39999999999998</v>
      </c>
      <c r="F52" s="92"/>
      <c r="G52" s="58">
        <f t="shared" ref="G52:G64" si="19">H52+I52+J52</f>
        <v>290.39999999999998</v>
      </c>
      <c r="H52" s="91"/>
      <c r="I52" s="58">
        <v>290.39999999999998</v>
      </c>
      <c r="J52" s="91"/>
      <c r="K52" s="112"/>
      <c r="L52" s="52">
        <v>0</v>
      </c>
      <c r="M52" s="52">
        <v>0</v>
      </c>
      <c r="N52" s="52">
        <v>0</v>
      </c>
      <c r="O52" s="52">
        <v>0</v>
      </c>
      <c r="P52" s="108"/>
    </row>
    <row r="53" spans="1:16" outlineLevel="1" x14ac:dyDescent="0.25">
      <c r="A53" s="17">
        <f t="shared" si="18"/>
        <v>38</v>
      </c>
      <c r="B53" s="70" t="s">
        <v>47</v>
      </c>
      <c r="C53" s="57">
        <v>37500</v>
      </c>
      <c r="D53" s="92"/>
      <c r="E53" s="57">
        <v>23073</v>
      </c>
      <c r="F53" s="92"/>
      <c r="G53" s="58">
        <f t="shared" si="19"/>
        <v>23073</v>
      </c>
      <c r="H53" s="91">
        <v>7113</v>
      </c>
      <c r="I53" s="91">
        <f>2473.2+4882.8</f>
        <v>7356</v>
      </c>
      <c r="J53" s="91">
        <v>8604</v>
      </c>
      <c r="K53" s="112"/>
      <c r="L53" s="52">
        <v>0</v>
      </c>
      <c r="M53" s="52">
        <v>0</v>
      </c>
      <c r="N53" s="52">
        <v>0</v>
      </c>
      <c r="O53" s="52">
        <v>0</v>
      </c>
      <c r="P53" s="108"/>
    </row>
    <row r="54" spans="1:16" outlineLevel="1" x14ac:dyDescent="0.25">
      <c r="A54" s="17">
        <f t="shared" si="18"/>
        <v>39</v>
      </c>
      <c r="B54" s="70" t="s">
        <v>48</v>
      </c>
      <c r="C54" s="57">
        <v>28254</v>
      </c>
      <c r="D54" s="92"/>
      <c r="E54" s="57">
        <v>7672</v>
      </c>
      <c r="F54" s="92"/>
      <c r="G54" s="58">
        <f t="shared" si="19"/>
        <v>2702.9</v>
      </c>
      <c r="H54" s="91"/>
      <c r="I54" s="91">
        <v>1316.9</v>
      </c>
      <c r="J54" s="91">
        <v>1386</v>
      </c>
      <c r="K54" s="112"/>
      <c r="L54" s="52">
        <v>0</v>
      </c>
      <c r="M54" s="52">
        <v>0</v>
      </c>
      <c r="N54" s="52">
        <v>0</v>
      </c>
      <c r="O54" s="52">
        <v>0</v>
      </c>
      <c r="P54" s="108"/>
    </row>
    <row r="55" spans="1:16" outlineLevel="1" x14ac:dyDescent="0.25">
      <c r="A55" s="17">
        <f t="shared" si="18"/>
        <v>40</v>
      </c>
      <c r="B55" s="70" t="s">
        <v>49</v>
      </c>
      <c r="C55" s="57">
        <v>19400</v>
      </c>
      <c r="D55" s="92"/>
      <c r="E55" s="57">
        <v>1271</v>
      </c>
      <c r="F55" s="92"/>
      <c r="G55" s="58">
        <f t="shared" si="19"/>
        <v>1271</v>
      </c>
      <c r="H55" s="84"/>
      <c r="I55" s="91">
        <v>1271</v>
      </c>
      <c r="J55" s="91"/>
      <c r="K55" s="112"/>
      <c r="L55" s="52">
        <v>0</v>
      </c>
      <c r="M55" s="52">
        <v>0</v>
      </c>
      <c r="N55" s="52">
        <v>0</v>
      </c>
      <c r="O55" s="52">
        <v>0</v>
      </c>
      <c r="P55" s="108"/>
    </row>
    <row r="56" spans="1:16" outlineLevel="1" x14ac:dyDescent="0.25">
      <c r="A56" s="17">
        <f t="shared" si="18"/>
        <v>41</v>
      </c>
      <c r="B56" s="70" t="s">
        <v>50</v>
      </c>
      <c r="C56" s="57">
        <v>18120</v>
      </c>
      <c r="D56" s="92"/>
      <c r="E56" s="57">
        <v>18120</v>
      </c>
      <c r="F56" s="92"/>
      <c r="G56" s="58">
        <f t="shared" si="19"/>
        <v>2733.4</v>
      </c>
      <c r="H56" s="58"/>
      <c r="I56" s="58">
        <f>831.6+941.8</f>
        <v>1773.4</v>
      </c>
      <c r="J56" s="91">
        <v>960</v>
      </c>
      <c r="K56" s="112"/>
      <c r="L56" s="52">
        <v>0</v>
      </c>
      <c r="M56" s="52">
        <v>0</v>
      </c>
      <c r="N56" s="52">
        <v>0</v>
      </c>
      <c r="O56" s="52">
        <v>0</v>
      </c>
      <c r="P56" s="108"/>
    </row>
    <row r="57" spans="1:16" outlineLevel="1" x14ac:dyDescent="0.25">
      <c r="A57" s="17">
        <f t="shared" si="18"/>
        <v>42</v>
      </c>
      <c r="B57" s="70" t="s">
        <v>51</v>
      </c>
      <c r="C57" s="57">
        <v>25164</v>
      </c>
      <c r="D57" s="92"/>
      <c r="E57" s="57">
        <v>105</v>
      </c>
      <c r="F57" s="92"/>
      <c r="G57" s="58">
        <f t="shared" si="19"/>
        <v>0</v>
      </c>
      <c r="H57" s="58"/>
      <c r="I57" s="58"/>
      <c r="J57" s="58"/>
      <c r="K57" s="112"/>
      <c r="L57" s="52">
        <v>0</v>
      </c>
      <c r="M57" s="52">
        <v>0</v>
      </c>
      <c r="N57" s="52">
        <v>0</v>
      </c>
      <c r="O57" s="52">
        <v>0</v>
      </c>
      <c r="P57" s="108"/>
    </row>
    <row r="58" spans="1:16" outlineLevel="1" x14ac:dyDescent="0.25">
      <c r="A58" s="17">
        <f t="shared" si="18"/>
        <v>43</v>
      </c>
      <c r="B58" s="70" t="s">
        <v>52</v>
      </c>
      <c r="C58" s="57">
        <v>18586</v>
      </c>
      <c r="D58" s="92"/>
      <c r="E58" s="57">
        <v>18586</v>
      </c>
      <c r="F58" s="92"/>
      <c r="G58" s="58">
        <f t="shared" si="19"/>
        <v>4860</v>
      </c>
      <c r="H58" s="58"/>
      <c r="I58" s="58">
        <v>4860</v>
      </c>
      <c r="J58" s="58"/>
      <c r="K58" s="112"/>
      <c r="L58" s="52">
        <v>0</v>
      </c>
      <c r="M58" s="52">
        <v>0</v>
      </c>
      <c r="N58" s="52">
        <v>0</v>
      </c>
      <c r="O58" s="52">
        <v>0</v>
      </c>
      <c r="P58" s="108"/>
    </row>
    <row r="59" spans="1:16" outlineLevel="1" x14ac:dyDescent="0.25">
      <c r="A59" s="17">
        <f t="shared" si="18"/>
        <v>44</v>
      </c>
      <c r="B59" s="70" t="s">
        <v>53</v>
      </c>
      <c r="C59" s="57">
        <v>18389</v>
      </c>
      <c r="D59" s="92"/>
      <c r="E59" s="57">
        <v>5699</v>
      </c>
      <c r="F59" s="92"/>
      <c r="G59" s="58">
        <f t="shared" si="19"/>
        <v>691.7</v>
      </c>
      <c r="H59" s="58"/>
      <c r="I59" s="58">
        <v>691.7</v>
      </c>
      <c r="J59" s="58"/>
      <c r="K59" s="112"/>
      <c r="L59" s="52">
        <v>0</v>
      </c>
      <c r="M59" s="52">
        <v>0</v>
      </c>
      <c r="N59" s="52">
        <v>0</v>
      </c>
      <c r="O59" s="52">
        <v>0</v>
      </c>
      <c r="P59" s="108"/>
    </row>
    <row r="60" spans="1:16" outlineLevel="1" x14ac:dyDescent="0.25">
      <c r="A60" s="17">
        <f t="shared" si="18"/>
        <v>45</v>
      </c>
      <c r="B60" s="70" t="s">
        <v>54</v>
      </c>
      <c r="C60" s="57">
        <v>20972</v>
      </c>
      <c r="D60" s="92"/>
      <c r="E60" s="57">
        <v>976.8</v>
      </c>
      <c r="F60" s="92"/>
      <c r="G60" s="58">
        <f t="shared" si="19"/>
        <v>976.8</v>
      </c>
      <c r="H60" s="91"/>
      <c r="I60" s="91">
        <v>976.8</v>
      </c>
      <c r="J60" s="91"/>
      <c r="K60" s="112"/>
      <c r="L60" s="52">
        <v>0</v>
      </c>
      <c r="M60" s="52">
        <v>0</v>
      </c>
      <c r="N60" s="52">
        <v>0</v>
      </c>
      <c r="O60" s="52">
        <v>0</v>
      </c>
      <c r="P60" s="108"/>
    </row>
    <row r="61" spans="1:16" outlineLevel="1" x14ac:dyDescent="0.25">
      <c r="A61" s="17">
        <f t="shared" si="18"/>
        <v>46</v>
      </c>
      <c r="B61" s="70" t="s">
        <v>55</v>
      </c>
      <c r="C61" s="57">
        <v>20112</v>
      </c>
      <c r="D61" s="92"/>
      <c r="E61" s="57">
        <v>8112</v>
      </c>
      <c r="F61" s="92"/>
      <c r="G61" s="58">
        <f t="shared" si="19"/>
        <v>2119.6</v>
      </c>
      <c r="H61" s="58"/>
      <c r="I61" s="58">
        <v>994.6</v>
      </c>
      <c r="J61" s="58">
        <v>1125</v>
      </c>
      <c r="K61" s="112"/>
      <c r="L61" s="52">
        <v>0</v>
      </c>
      <c r="M61" s="52">
        <v>0</v>
      </c>
      <c r="N61" s="52">
        <v>0</v>
      </c>
      <c r="O61" s="52">
        <v>0</v>
      </c>
      <c r="P61" s="108"/>
    </row>
    <row r="62" spans="1:16" outlineLevel="1" x14ac:dyDescent="0.25">
      <c r="A62" s="17">
        <f t="shared" si="18"/>
        <v>47</v>
      </c>
      <c r="B62" s="70" t="s">
        <v>56</v>
      </c>
      <c r="C62" s="57">
        <v>19536</v>
      </c>
      <c r="D62" s="92"/>
      <c r="E62" s="57">
        <v>19536</v>
      </c>
      <c r="F62" s="92"/>
      <c r="G62" s="58">
        <f t="shared" si="19"/>
        <v>1142.5</v>
      </c>
      <c r="H62" s="91"/>
      <c r="I62" s="91">
        <v>1142.5</v>
      </c>
      <c r="J62" s="91"/>
      <c r="K62" s="112"/>
      <c r="L62" s="52">
        <v>0</v>
      </c>
      <c r="M62" s="52">
        <v>0</v>
      </c>
      <c r="N62" s="52">
        <v>0</v>
      </c>
      <c r="O62" s="52">
        <v>0</v>
      </c>
      <c r="P62" s="108"/>
    </row>
    <row r="63" spans="1:16" outlineLevel="1" x14ac:dyDescent="0.25">
      <c r="A63" s="17">
        <f t="shared" si="18"/>
        <v>48</v>
      </c>
      <c r="B63" s="70" t="s">
        <v>57</v>
      </c>
      <c r="C63" s="57">
        <v>23021</v>
      </c>
      <c r="D63" s="92"/>
      <c r="E63" s="57">
        <v>1620.7</v>
      </c>
      <c r="F63" s="92"/>
      <c r="G63" s="58">
        <f t="shared" si="19"/>
        <v>1620.7</v>
      </c>
      <c r="H63" s="91"/>
      <c r="I63" s="91">
        <v>720.7</v>
      </c>
      <c r="J63" s="91">
        <v>900</v>
      </c>
      <c r="K63" s="112"/>
      <c r="L63" s="52">
        <v>0</v>
      </c>
      <c r="M63" s="52">
        <v>0</v>
      </c>
      <c r="N63" s="52">
        <v>0</v>
      </c>
      <c r="O63" s="52">
        <v>0</v>
      </c>
      <c r="P63" s="108"/>
    </row>
    <row r="64" spans="1:16" outlineLevel="1" x14ac:dyDescent="0.25">
      <c r="A64" s="17">
        <f t="shared" si="18"/>
        <v>49</v>
      </c>
      <c r="B64" s="70" t="s">
        <v>58</v>
      </c>
      <c r="C64" s="57">
        <v>12592</v>
      </c>
      <c r="D64" s="92"/>
      <c r="E64" s="57">
        <v>2592</v>
      </c>
      <c r="F64" s="92"/>
      <c r="G64" s="58">
        <f t="shared" si="19"/>
        <v>2214.6999999999998</v>
      </c>
      <c r="H64" s="91"/>
      <c r="I64" s="91">
        <f>585.7+429</f>
        <v>1014.7</v>
      </c>
      <c r="J64" s="91">
        <v>1200</v>
      </c>
      <c r="K64" s="112"/>
      <c r="L64" s="52">
        <v>0</v>
      </c>
      <c r="M64" s="52">
        <v>0</v>
      </c>
      <c r="N64" s="52">
        <v>0</v>
      </c>
      <c r="O64" s="52">
        <v>0</v>
      </c>
      <c r="P64" s="108"/>
    </row>
    <row r="65" spans="1:16" x14ac:dyDescent="0.25">
      <c r="A65" s="20">
        <v>4</v>
      </c>
      <c r="B65" s="76" t="s">
        <v>59</v>
      </c>
      <c r="C65" s="5">
        <f>SUM(C66:C79)</f>
        <v>23464</v>
      </c>
      <c r="D65" s="5">
        <f t="shared" ref="D65:J65" si="20">SUM(D66:D79)</f>
        <v>0</v>
      </c>
      <c r="E65" s="5">
        <f t="shared" si="20"/>
        <v>23464</v>
      </c>
      <c r="F65" s="75">
        <f t="shared" si="20"/>
        <v>0</v>
      </c>
      <c r="G65" s="75">
        <f t="shared" si="20"/>
        <v>15314</v>
      </c>
      <c r="H65" s="75">
        <f t="shared" si="20"/>
        <v>660</v>
      </c>
      <c r="I65" s="5">
        <f t="shared" si="20"/>
        <v>385</v>
      </c>
      <c r="J65" s="5">
        <f t="shared" si="20"/>
        <v>14269</v>
      </c>
      <c r="K65" s="5">
        <f t="shared" ref="K65:P65" si="21">SUM(K66:K79)</f>
        <v>0</v>
      </c>
      <c r="L65" s="5">
        <f t="shared" si="21"/>
        <v>0</v>
      </c>
      <c r="M65" s="5">
        <f t="shared" si="21"/>
        <v>0</v>
      </c>
      <c r="N65" s="5">
        <f t="shared" si="21"/>
        <v>0</v>
      </c>
      <c r="O65" s="5">
        <f t="shared" si="21"/>
        <v>0</v>
      </c>
      <c r="P65" s="29">
        <f t="shared" si="21"/>
        <v>0</v>
      </c>
    </row>
    <row r="66" spans="1:16" ht="18.75" customHeight="1" outlineLevel="1" x14ac:dyDescent="0.25">
      <c r="A66" s="17">
        <f>+A64+1</f>
        <v>50</v>
      </c>
      <c r="B66" s="69" t="s">
        <v>11</v>
      </c>
      <c r="C66" s="96">
        <v>6489</v>
      </c>
      <c r="D66" s="96">
        <v>0</v>
      </c>
      <c r="E66" s="96">
        <v>6489</v>
      </c>
      <c r="F66" s="96">
        <v>0</v>
      </c>
      <c r="G66" s="96">
        <f t="shared" ref="G66:G79" si="22">+H66+I66+J66</f>
        <v>10000</v>
      </c>
      <c r="H66" s="96">
        <v>0</v>
      </c>
      <c r="I66" s="96">
        <v>0</v>
      </c>
      <c r="J66" s="96">
        <v>10000</v>
      </c>
      <c r="K66" s="112" t="s">
        <v>732</v>
      </c>
      <c r="L66" s="6">
        <v>0</v>
      </c>
      <c r="M66" s="6">
        <v>0</v>
      </c>
      <c r="N66" s="6">
        <v>0</v>
      </c>
      <c r="O66" s="6">
        <v>0</v>
      </c>
      <c r="P66" s="108" t="s">
        <v>732</v>
      </c>
    </row>
    <row r="67" spans="1:16" outlineLevel="1" x14ac:dyDescent="0.25">
      <c r="A67" s="17">
        <f>+A66+1</f>
        <v>51</v>
      </c>
      <c r="B67" s="70" t="s">
        <v>60</v>
      </c>
      <c r="C67" s="96">
        <v>827</v>
      </c>
      <c r="D67" s="96">
        <v>0</v>
      </c>
      <c r="E67" s="96">
        <v>827</v>
      </c>
      <c r="F67" s="96">
        <v>0</v>
      </c>
      <c r="G67" s="96">
        <f t="shared" si="22"/>
        <v>0</v>
      </c>
      <c r="H67" s="96">
        <v>0</v>
      </c>
      <c r="I67" s="96">
        <v>0</v>
      </c>
      <c r="J67" s="96">
        <v>0</v>
      </c>
      <c r="K67" s="112"/>
      <c r="L67" s="6">
        <v>0</v>
      </c>
      <c r="M67" s="6">
        <v>0</v>
      </c>
      <c r="N67" s="6">
        <v>0</v>
      </c>
      <c r="O67" s="6">
        <v>0</v>
      </c>
      <c r="P67" s="108"/>
    </row>
    <row r="68" spans="1:16" outlineLevel="1" x14ac:dyDescent="0.25">
      <c r="A68" s="17">
        <f t="shared" ref="A68:A79" si="23">+A67+1</f>
        <v>52</v>
      </c>
      <c r="B68" s="70" t="s">
        <v>61</v>
      </c>
      <c r="C68" s="96">
        <v>4716</v>
      </c>
      <c r="D68" s="96">
        <v>0</v>
      </c>
      <c r="E68" s="96">
        <v>4716</v>
      </c>
      <c r="F68" s="96">
        <v>0</v>
      </c>
      <c r="G68" s="96">
        <f t="shared" si="22"/>
        <v>0</v>
      </c>
      <c r="H68" s="96">
        <v>0</v>
      </c>
      <c r="I68" s="96">
        <v>0</v>
      </c>
      <c r="J68" s="96">
        <v>0</v>
      </c>
      <c r="K68" s="112"/>
      <c r="L68" s="6">
        <v>0</v>
      </c>
      <c r="M68" s="6">
        <v>0</v>
      </c>
      <c r="N68" s="6">
        <v>0</v>
      </c>
      <c r="O68" s="6">
        <v>0</v>
      </c>
      <c r="P68" s="108"/>
    </row>
    <row r="69" spans="1:16" outlineLevel="1" x14ac:dyDescent="0.25">
      <c r="A69" s="17">
        <f t="shared" si="23"/>
        <v>53</v>
      </c>
      <c r="B69" s="70" t="s">
        <v>62</v>
      </c>
      <c r="C69" s="96">
        <v>528</v>
      </c>
      <c r="D69" s="96">
        <v>0</v>
      </c>
      <c r="E69" s="96">
        <v>528</v>
      </c>
      <c r="F69" s="96">
        <v>0</v>
      </c>
      <c r="G69" s="96">
        <f t="shared" si="22"/>
        <v>0</v>
      </c>
      <c r="H69" s="96">
        <v>0</v>
      </c>
      <c r="I69" s="96">
        <v>0</v>
      </c>
      <c r="J69" s="96">
        <v>0</v>
      </c>
      <c r="K69" s="112"/>
      <c r="L69" s="6">
        <v>0</v>
      </c>
      <c r="M69" s="6">
        <v>0</v>
      </c>
      <c r="N69" s="6">
        <v>0</v>
      </c>
      <c r="O69" s="6">
        <v>0</v>
      </c>
      <c r="P69" s="108"/>
    </row>
    <row r="70" spans="1:16" outlineLevel="1" x14ac:dyDescent="0.25">
      <c r="A70" s="17">
        <f t="shared" si="23"/>
        <v>54</v>
      </c>
      <c r="B70" s="70" t="s">
        <v>63</v>
      </c>
      <c r="C70" s="96">
        <v>4456</v>
      </c>
      <c r="D70" s="96">
        <v>0</v>
      </c>
      <c r="E70" s="96">
        <v>4456</v>
      </c>
      <c r="F70" s="96">
        <v>0</v>
      </c>
      <c r="G70" s="96">
        <f t="shared" si="22"/>
        <v>2814</v>
      </c>
      <c r="H70" s="96">
        <v>660</v>
      </c>
      <c r="I70" s="96">
        <v>240</v>
      </c>
      <c r="J70" s="96">
        <v>1914</v>
      </c>
      <c r="K70" s="112"/>
      <c r="L70" s="6">
        <v>0</v>
      </c>
      <c r="M70" s="6">
        <v>0</v>
      </c>
      <c r="N70" s="6">
        <v>0</v>
      </c>
      <c r="O70" s="6">
        <v>0</v>
      </c>
      <c r="P70" s="108"/>
    </row>
    <row r="71" spans="1:16" outlineLevel="1" x14ac:dyDescent="0.25">
      <c r="A71" s="17">
        <f t="shared" si="23"/>
        <v>55</v>
      </c>
      <c r="B71" s="70" t="s">
        <v>64</v>
      </c>
      <c r="C71" s="96">
        <v>0</v>
      </c>
      <c r="D71" s="100">
        <v>0</v>
      </c>
      <c r="E71" s="96">
        <v>0</v>
      </c>
      <c r="F71" s="96">
        <v>0</v>
      </c>
      <c r="G71" s="96">
        <f t="shared" si="22"/>
        <v>0</v>
      </c>
      <c r="H71" s="96">
        <v>0</v>
      </c>
      <c r="I71" s="96">
        <v>0</v>
      </c>
      <c r="J71" s="96">
        <v>0</v>
      </c>
      <c r="K71" s="112"/>
      <c r="L71" s="6">
        <v>0</v>
      </c>
      <c r="M71" s="6">
        <v>0</v>
      </c>
      <c r="N71" s="6">
        <v>0</v>
      </c>
      <c r="O71" s="6">
        <v>0</v>
      </c>
      <c r="P71" s="108"/>
    </row>
    <row r="72" spans="1:16" outlineLevel="1" x14ac:dyDescent="0.25">
      <c r="A72" s="17">
        <f t="shared" si="23"/>
        <v>56</v>
      </c>
      <c r="B72" s="70" t="s">
        <v>65</v>
      </c>
      <c r="C72" s="96">
        <v>0</v>
      </c>
      <c r="D72" s="96">
        <v>0</v>
      </c>
      <c r="E72" s="96">
        <v>0</v>
      </c>
      <c r="F72" s="96">
        <v>0</v>
      </c>
      <c r="G72" s="96">
        <f t="shared" si="22"/>
        <v>0</v>
      </c>
      <c r="H72" s="96">
        <v>0</v>
      </c>
      <c r="I72" s="96">
        <v>0</v>
      </c>
      <c r="J72" s="96">
        <v>0</v>
      </c>
      <c r="K72" s="112"/>
      <c r="L72" s="6">
        <v>0</v>
      </c>
      <c r="M72" s="6">
        <v>0</v>
      </c>
      <c r="N72" s="6">
        <v>0</v>
      </c>
      <c r="O72" s="6">
        <v>0</v>
      </c>
      <c r="P72" s="108"/>
    </row>
    <row r="73" spans="1:16" outlineLevel="1" x14ac:dyDescent="0.25">
      <c r="A73" s="17">
        <f t="shared" si="23"/>
        <v>57</v>
      </c>
      <c r="B73" s="70" t="s">
        <v>66</v>
      </c>
      <c r="C73" s="96">
        <v>0</v>
      </c>
      <c r="D73" s="96">
        <v>0</v>
      </c>
      <c r="E73" s="96">
        <v>0</v>
      </c>
      <c r="F73" s="96">
        <v>0</v>
      </c>
      <c r="G73" s="96">
        <f t="shared" si="22"/>
        <v>0</v>
      </c>
      <c r="H73" s="96">
        <v>0</v>
      </c>
      <c r="I73" s="96">
        <v>0</v>
      </c>
      <c r="J73" s="96">
        <v>0</v>
      </c>
      <c r="K73" s="112"/>
      <c r="L73" s="6">
        <v>0</v>
      </c>
      <c r="M73" s="6">
        <v>0</v>
      </c>
      <c r="N73" s="6">
        <v>0</v>
      </c>
      <c r="O73" s="6">
        <v>0</v>
      </c>
      <c r="P73" s="108"/>
    </row>
    <row r="74" spans="1:16" outlineLevel="1" x14ac:dyDescent="0.25">
      <c r="A74" s="17">
        <f t="shared" si="23"/>
        <v>58</v>
      </c>
      <c r="B74" s="70" t="s">
        <v>67</v>
      </c>
      <c r="C74" s="96">
        <v>0</v>
      </c>
      <c r="D74" s="96">
        <v>0</v>
      </c>
      <c r="E74" s="96">
        <v>0</v>
      </c>
      <c r="F74" s="96">
        <v>0</v>
      </c>
      <c r="G74" s="96">
        <f t="shared" si="22"/>
        <v>0</v>
      </c>
      <c r="H74" s="96">
        <v>0</v>
      </c>
      <c r="I74" s="96">
        <v>0</v>
      </c>
      <c r="J74" s="96">
        <v>0</v>
      </c>
      <c r="K74" s="112"/>
      <c r="L74" s="6">
        <v>0</v>
      </c>
      <c r="M74" s="6">
        <v>0</v>
      </c>
      <c r="N74" s="6">
        <v>0</v>
      </c>
      <c r="O74" s="6">
        <v>0</v>
      </c>
      <c r="P74" s="108"/>
    </row>
    <row r="75" spans="1:16" outlineLevel="1" x14ac:dyDescent="0.25">
      <c r="A75" s="17">
        <f t="shared" si="23"/>
        <v>59</v>
      </c>
      <c r="B75" s="70" t="s">
        <v>68</v>
      </c>
      <c r="C75" s="96">
        <v>0</v>
      </c>
      <c r="D75" s="96">
        <v>0</v>
      </c>
      <c r="E75" s="96">
        <v>0</v>
      </c>
      <c r="F75" s="96">
        <v>0</v>
      </c>
      <c r="G75" s="96">
        <f t="shared" si="22"/>
        <v>0</v>
      </c>
      <c r="H75" s="96">
        <v>0</v>
      </c>
      <c r="I75" s="96">
        <v>0</v>
      </c>
      <c r="J75" s="96">
        <v>0</v>
      </c>
      <c r="K75" s="112"/>
      <c r="L75" s="6">
        <v>0</v>
      </c>
      <c r="M75" s="6">
        <v>0</v>
      </c>
      <c r="N75" s="6">
        <v>0</v>
      </c>
      <c r="O75" s="6">
        <v>0</v>
      </c>
      <c r="P75" s="108"/>
    </row>
    <row r="76" spans="1:16" outlineLevel="1" x14ac:dyDescent="0.25">
      <c r="A76" s="17">
        <f t="shared" si="23"/>
        <v>60</v>
      </c>
      <c r="B76" s="70" t="s">
        <v>69</v>
      </c>
      <c r="C76" s="96">
        <v>0</v>
      </c>
      <c r="D76" s="96">
        <v>0</v>
      </c>
      <c r="E76" s="96">
        <v>0</v>
      </c>
      <c r="F76" s="96">
        <v>0</v>
      </c>
      <c r="G76" s="96">
        <f t="shared" si="22"/>
        <v>0</v>
      </c>
      <c r="H76" s="96">
        <v>0</v>
      </c>
      <c r="I76" s="96">
        <v>0</v>
      </c>
      <c r="J76" s="96">
        <v>0</v>
      </c>
      <c r="K76" s="112"/>
      <c r="L76" s="6">
        <v>0</v>
      </c>
      <c r="M76" s="6">
        <v>0</v>
      </c>
      <c r="N76" s="6">
        <v>0</v>
      </c>
      <c r="O76" s="6">
        <v>0</v>
      </c>
      <c r="P76" s="108"/>
    </row>
    <row r="77" spans="1:16" outlineLevel="1" x14ac:dyDescent="0.25">
      <c r="A77" s="17">
        <f t="shared" si="23"/>
        <v>61</v>
      </c>
      <c r="B77" s="70" t="s">
        <v>70</v>
      </c>
      <c r="C77" s="96">
        <v>3948</v>
      </c>
      <c r="D77" s="96">
        <v>0</v>
      </c>
      <c r="E77" s="96">
        <v>3948</v>
      </c>
      <c r="F77" s="96">
        <v>0</v>
      </c>
      <c r="G77" s="96">
        <f t="shared" si="22"/>
        <v>0</v>
      </c>
      <c r="H77" s="96">
        <v>0</v>
      </c>
      <c r="I77" s="96">
        <v>0</v>
      </c>
      <c r="J77" s="96">
        <v>0</v>
      </c>
      <c r="K77" s="112"/>
      <c r="L77" s="6">
        <v>0</v>
      </c>
      <c r="M77" s="6">
        <v>0</v>
      </c>
      <c r="N77" s="6">
        <v>0</v>
      </c>
      <c r="O77" s="6">
        <v>0</v>
      </c>
      <c r="P77" s="108"/>
    </row>
    <row r="78" spans="1:16" outlineLevel="1" x14ac:dyDescent="0.25">
      <c r="A78" s="17">
        <f t="shared" si="23"/>
        <v>62</v>
      </c>
      <c r="B78" s="70" t="s">
        <v>71</v>
      </c>
      <c r="C78" s="96">
        <v>0</v>
      </c>
      <c r="D78" s="96">
        <v>0</v>
      </c>
      <c r="E78" s="96">
        <v>0</v>
      </c>
      <c r="F78" s="96">
        <v>0</v>
      </c>
      <c r="G78" s="96">
        <f t="shared" si="22"/>
        <v>0</v>
      </c>
      <c r="H78" s="96">
        <v>0</v>
      </c>
      <c r="I78" s="96">
        <v>0</v>
      </c>
      <c r="J78" s="96">
        <v>0</v>
      </c>
      <c r="K78" s="112"/>
      <c r="L78" s="6">
        <v>0</v>
      </c>
      <c r="M78" s="6">
        <v>0</v>
      </c>
      <c r="N78" s="6">
        <v>0</v>
      </c>
      <c r="O78" s="6">
        <v>0</v>
      </c>
      <c r="P78" s="108"/>
    </row>
    <row r="79" spans="1:16" outlineLevel="1" x14ac:dyDescent="0.25">
      <c r="A79" s="17">
        <f t="shared" si="23"/>
        <v>63</v>
      </c>
      <c r="B79" s="70" t="s">
        <v>72</v>
      </c>
      <c r="C79" s="96">
        <v>2500</v>
      </c>
      <c r="D79" s="96">
        <v>0</v>
      </c>
      <c r="E79" s="96">
        <v>2500</v>
      </c>
      <c r="F79" s="96">
        <v>0</v>
      </c>
      <c r="G79" s="96">
        <f t="shared" si="22"/>
        <v>2500</v>
      </c>
      <c r="H79" s="96">
        <v>0</v>
      </c>
      <c r="I79" s="96">
        <v>145</v>
      </c>
      <c r="J79" s="96">
        <v>2355</v>
      </c>
      <c r="K79" s="112"/>
      <c r="L79" s="6">
        <v>0</v>
      </c>
      <c r="M79" s="6">
        <v>0</v>
      </c>
      <c r="N79" s="6">
        <v>0</v>
      </c>
      <c r="O79" s="6">
        <v>0</v>
      </c>
      <c r="P79" s="108"/>
    </row>
    <row r="80" spans="1:16" x14ac:dyDescent="0.25">
      <c r="A80" s="20">
        <v>5</v>
      </c>
      <c r="B80" s="76" t="s">
        <v>73</v>
      </c>
      <c r="C80" s="5">
        <f>SUM(C81:C96)</f>
        <v>200142</v>
      </c>
      <c r="D80" s="5">
        <f t="shared" ref="D80:L80" si="24">SUM(D81:D96)</f>
        <v>0</v>
      </c>
      <c r="E80" s="5">
        <f t="shared" si="24"/>
        <v>200142</v>
      </c>
      <c r="F80" s="5">
        <f t="shared" si="24"/>
        <v>0</v>
      </c>
      <c r="G80" s="5">
        <f t="shared" si="24"/>
        <v>151724.20000000001</v>
      </c>
      <c r="H80" s="5">
        <f t="shared" si="24"/>
        <v>57308</v>
      </c>
      <c r="I80" s="5">
        <f t="shared" si="24"/>
        <v>51076.2</v>
      </c>
      <c r="J80" s="5">
        <f t="shared" si="24"/>
        <v>100648</v>
      </c>
      <c r="K80" s="5">
        <f t="shared" si="24"/>
        <v>0</v>
      </c>
      <c r="L80" s="5">
        <f t="shared" si="24"/>
        <v>0</v>
      </c>
      <c r="M80" s="5">
        <f>SUM(M81:M96)</f>
        <v>0</v>
      </c>
      <c r="N80" s="5">
        <f>SUM(N81:N96)</f>
        <v>0</v>
      </c>
      <c r="O80" s="5">
        <f>SUM(O81:O96)</f>
        <v>0</v>
      </c>
      <c r="P80" s="29">
        <f>SUM(P81:P96)</f>
        <v>0</v>
      </c>
    </row>
    <row r="81" spans="1:16" outlineLevel="1" x14ac:dyDescent="0.25">
      <c r="A81" s="17">
        <f>+A79+1</f>
        <v>64</v>
      </c>
      <c r="B81" s="69" t="s">
        <v>11</v>
      </c>
      <c r="C81" s="90">
        <v>155000</v>
      </c>
      <c r="D81" s="90">
        <v>0</v>
      </c>
      <c r="E81" s="90">
        <v>155000</v>
      </c>
      <c r="F81" s="90">
        <v>0</v>
      </c>
      <c r="G81" s="91">
        <f>I81+J81</f>
        <v>147308.20000000001</v>
      </c>
      <c r="H81" s="91"/>
      <c r="I81" s="91">
        <f>283.1+2201.4+2775.9+2015.5+4102+2708.9+628.6+638.4+2706.4+30000</f>
        <v>48060.2</v>
      </c>
      <c r="J81" s="91">
        <f>2120+8115+21500+400+1250+690+3150+1848+175+60000</f>
        <v>99248</v>
      </c>
      <c r="K81" s="111" t="s">
        <v>732</v>
      </c>
      <c r="L81" s="90">
        <v>0</v>
      </c>
      <c r="M81" s="90">
        <v>0</v>
      </c>
      <c r="N81" s="90">
        <v>0</v>
      </c>
      <c r="O81" s="90">
        <v>0</v>
      </c>
      <c r="P81" s="108" t="s">
        <v>732</v>
      </c>
    </row>
    <row r="82" spans="1:16" outlineLevel="1" x14ac:dyDescent="0.25">
      <c r="A82" s="17">
        <f>+A81+1</f>
        <v>65</v>
      </c>
      <c r="B82" s="70" t="s">
        <v>74</v>
      </c>
      <c r="C82" s="90">
        <v>3000</v>
      </c>
      <c r="D82" s="90"/>
      <c r="E82" s="90">
        <v>3000</v>
      </c>
      <c r="F82" s="90"/>
      <c r="G82" s="91">
        <f t="shared" ref="G82:G96" si="25">I82+J82</f>
        <v>782</v>
      </c>
      <c r="H82" s="91">
        <v>57308</v>
      </c>
      <c r="I82" s="91">
        <v>782</v>
      </c>
      <c r="J82" s="91"/>
      <c r="K82" s="111"/>
      <c r="L82" s="90">
        <v>0</v>
      </c>
      <c r="M82" s="90">
        <v>0</v>
      </c>
      <c r="N82" s="90">
        <v>0</v>
      </c>
      <c r="O82" s="90">
        <v>0</v>
      </c>
      <c r="P82" s="108"/>
    </row>
    <row r="83" spans="1:16" outlineLevel="1" x14ac:dyDescent="0.25">
      <c r="A83" s="17">
        <f t="shared" ref="A83:A96" si="26">+A82+1</f>
        <v>66</v>
      </c>
      <c r="B83" s="70" t="s">
        <v>75</v>
      </c>
      <c r="C83" s="90">
        <v>3000</v>
      </c>
      <c r="D83" s="90"/>
      <c r="E83" s="90">
        <v>3000</v>
      </c>
      <c r="F83" s="90"/>
      <c r="G83" s="91">
        <f t="shared" si="25"/>
        <v>0</v>
      </c>
      <c r="H83" s="91"/>
      <c r="I83" s="91"/>
      <c r="J83" s="91"/>
      <c r="K83" s="111"/>
      <c r="L83" s="90">
        <v>0</v>
      </c>
      <c r="M83" s="90">
        <v>0</v>
      </c>
      <c r="N83" s="90">
        <v>0</v>
      </c>
      <c r="O83" s="90">
        <v>0</v>
      </c>
      <c r="P83" s="108"/>
    </row>
    <row r="84" spans="1:16" outlineLevel="1" x14ac:dyDescent="0.25">
      <c r="A84" s="17">
        <f t="shared" si="26"/>
        <v>67</v>
      </c>
      <c r="B84" s="70" t="s">
        <v>76</v>
      </c>
      <c r="C84" s="90">
        <v>3000</v>
      </c>
      <c r="D84" s="90"/>
      <c r="E84" s="90">
        <v>3000</v>
      </c>
      <c r="F84" s="90"/>
      <c r="G84" s="91">
        <f t="shared" si="25"/>
        <v>0</v>
      </c>
      <c r="H84" s="91"/>
      <c r="I84" s="91"/>
      <c r="J84" s="91"/>
      <c r="K84" s="111"/>
      <c r="L84" s="90">
        <v>0</v>
      </c>
      <c r="M84" s="90">
        <v>0</v>
      </c>
      <c r="N84" s="90">
        <v>0</v>
      </c>
      <c r="O84" s="90">
        <v>0</v>
      </c>
      <c r="P84" s="108"/>
    </row>
    <row r="85" spans="1:16" outlineLevel="1" x14ac:dyDescent="0.25">
      <c r="A85" s="17">
        <f t="shared" si="26"/>
        <v>68</v>
      </c>
      <c r="B85" s="70" t="s">
        <v>77</v>
      </c>
      <c r="C85" s="90">
        <v>3000</v>
      </c>
      <c r="D85" s="90"/>
      <c r="E85" s="90">
        <v>3000</v>
      </c>
      <c r="F85" s="90"/>
      <c r="G85" s="91">
        <f t="shared" si="25"/>
        <v>200</v>
      </c>
      <c r="H85" s="91"/>
      <c r="I85" s="91">
        <v>200</v>
      </c>
      <c r="J85" s="91"/>
      <c r="K85" s="111"/>
      <c r="L85" s="90">
        <v>0</v>
      </c>
      <c r="M85" s="90">
        <v>0</v>
      </c>
      <c r="N85" s="90">
        <v>0</v>
      </c>
      <c r="O85" s="90">
        <v>0</v>
      </c>
      <c r="P85" s="108"/>
    </row>
    <row r="86" spans="1:16" outlineLevel="1" x14ac:dyDescent="0.25">
      <c r="A86" s="17">
        <f t="shared" si="26"/>
        <v>69</v>
      </c>
      <c r="B86" s="70" t="s">
        <v>78</v>
      </c>
      <c r="C86" s="90">
        <v>3000</v>
      </c>
      <c r="D86" s="90"/>
      <c r="E86" s="90">
        <v>3000</v>
      </c>
      <c r="F86" s="90"/>
      <c r="G86" s="91">
        <f t="shared" si="25"/>
        <v>274.2</v>
      </c>
      <c r="H86" s="91"/>
      <c r="I86" s="91">
        <v>274.2</v>
      </c>
      <c r="J86" s="91"/>
      <c r="K86" s="111"/>
      <c r="L86" s="90">
        <v>0</v>
      </c>
      <c r="M86" s="90">
        <v>0</v>
      </c>
      <c r="N86" s="90">
        <v>0</v>
      </c>
      <c r="O86" s="90">
        <v>0</v>
      </c>
      <c r="P86" s="108"/>
    </row>
    <row r="87" spans="1:16" outlineLevel="1" x14ac:dyDescent="0.25">
      <c r="A87" s="17">
        <f t="shared" si="26"/>
        <v>70</v>
      </c>
      <c r="B87" s="70" t="s">
        <v>79</v>
      </c>
      <c r="C87" s="90">
        <v>3000</v>
      </c>
      <c r="D87" s="90"/>
      <c r="E87" s="90">
        <v>3000</v>
      </c>
      <c r="F87" s="90"/>
      <c r="G87" s="91">
        <f t="shared" si="25"/>
        <v>0</v>
      </c>
      <c r="H87" s="91"/>
      <c r="I87" s="91"/>
      <c r="J87" s="91"/>
      <c r="K87" s="111"/>
      <c r="L87" s="90">
        <v>0</v>
      </c>
      <c r="M87" s="90">
        <v>0</v>
      </c>
      <c r="N87" s="90">
        <v>0</v>
      </c>
      <c r="O87" s="90">
        <v>0</v>
      </c>
      <c r="P87" s="108"/>
    </row>
    <row r="88" spans="1:16" outlineLevel="1" x14ac:dyDescent="0.25">
      <c r="A88" s="17">
        <f t="shared" si="26"/>
        <v>71</v>
      </c>
      <c r="B88" s="70" t="s">
        <v>80</v>
      </c>
      <c r="C88" s="90">
        <v>3000</v>
      </c>
      <c r="D88" s="90"/>
      <c r="E88" s="90">
        <v>3000</v>
      </c>
      <c r="F88" s="90"/>
      <c r="G88" s="91">
        <f t="shared" si="25"/>
        <v>0</v>
      </c>
      <c r="H88" s="91"/>
      <c r="I88" s="91"/>
      <c r="J88" s="91"/>
      <c r="K88" s="111"/>
      <c r="L88" s="90">
        <v>0</v>
      </c>
      <c r="M88" s="90">
        <v>0</v>
      </c>
      <c r="N88" s="90">
        <v>0</v>
      </c>
      <c r="O88" s="90">
        <v>0</v>
      </c>
      <c r="P88" s="108"/>
    </row>
    <row r="89" spans="1:16" outlineLevel="1" x14ac:dyDescent="0.25">
      <c r="A89" s="17">
        <f t="shared" si="26"/>
        <v>72</v>
      </c>
      <c r="B89" s="70" t="s">
        <v>81</v>
      </c>
      <c r="C89" s="90">
        <v>3000</v>
      </c>
      <c r="D89" s="90"/>
      <c r="E89" s="90">
        <v>3000</v>
      </c>
      <c r="F89" s="90"/>
      <c r="G89" s="91">
        <f t="shared" si="25"/>
        <v>0</v>
      </c>
      <c r="H89" s="91"/>
      <c r="I89" s="91"/>
      <c r="J89" s="91"/>
      <c r="K89" s="111"/>
      <c r="L89" s="90">
        <v>0</v>
      </c>
      <c r="M89" s="90">
        <v>0</v>
      </c>
      <c r="N89" s="90">
        <v>0</v>
      </c>
      <c r="O89" s="90">
        <v>0</v>
      </c>
      <c r="P89" s="108"/>
    </row>
    <row r="90" spans="1:16" outlineLevel="1" x14ac:dyDescent="0.25">
      <c r="A90" s="17">
        <f t="shared" si="26"/>
        <v>73</v>
      </c>
      <c r="B90" s="70" t="s">
        <v>82</v>
      </c>
      <c r="C90" s="90">
        <v>3000</v>
      </c>
      <c r="D90" s="90"/>
      <c r="E90" s="90">
        <v>3000</v>
      </c>
      <c r="F90" s="90"/>
      <c r="G90" s="91">
        <f t="shared" si="25"/>
        <v>0</v>
      </c>
      <c r="H90" s="91"/>
      <c r="I90" s="91"/>
      <c r="J90" s="91"/>
      <c r="K90" s="111"/>
      <c r="L90" s="90">
        <v>0</v>
      </c>
      <c r="M90" s="90">
        <v>0</v>
      </c>
      <c r="N90" s="90">
        <v>0</v>
      </c>
      <c r="O90" s="90">
        <v>0</v>
      </c>
      <c r="P90" s="108"/>
    </row>
    <row r="91" spans="1:16" outlineLevel="1" x14ac:dyDescent="0.25">
      <c r="A91" s="17">
        <f t="shared" si="26"/>
        <v>74</v>
      </c>
      <c r="B91" s="70" t="s">
        <v>83</v>
      </c>
      <c r="C91" s="90">
        <v>3000</v>
      </c>
      <c r="D91" s="90"/>
      <c r="E91" s="90">
        <v>3000</v>
      </c>
      <c r="F91" s="90"/>
      <c r="G91" s="91">
        <f t="shared" si="25"/>
        <v>210</v>
      </c>
      <c r="H91" s="91"/>
      <c r="I91" s="91">
        <v>210</v>
      </c>
      <c r="J91" s="91"/>
      <c r="K91" s="111"/>
      <c r="L91" s="90">
        <v>0</v>
      </c>
      <c r="M91" s="90">
        <v>0</v>
      </c>
      <c r="N91" s="90">
        <v>0</v>
      </c>
      <c r="O91" s="90">
        <v>0</v>
      </c>
      <c r="P91" s="108"/>
    </row>
    <row r="92" spans="1:16" outlineLevel="1" x14ac:dyDescent="0.25">
      <c r="A92" s="17">
        <f t="shared" si="26"/>
        <v>75</v>
      </c>
      <c r="B92" s="70" t="s">
        <v>84</v>
      </c>
      <c r="C92" s="90">
        <v>3000</v>
      </c>
      <c r="D92" s="90"/>
      <c r="E92" s="90">
        <v>3000</v>
      </c>
      <c r="F92" s="90"/>
      <c r="G92" s="91">
        <f t="shared" si="25"/>
        <v>1644.2</v>
      </c>
      <c r="H92" s="91"/>
      <c r="I92" s="91">
        <v>244.2</v>
      </c>
      <c r="J92" s="91">
        <v>1400</v>
      </c>
      <c r="K92" s="111"/>
      <c r="L92" s="90">
        <v>0</v>
      </c>
      <c r="M92" s="90">
        <v>0</v>
      </c>
      <c r="N92" s="90">
        <v>0</v>
      </c>
      <c r="O92" s="90">
        <v>0</v>
      </c>
      <c r="P92" s="108"/>
    </row>
    <row r="93" spans="1:16" outlineLevel="1" x14ac:dyDescent="0.25">
      <c r="A93" s="17">
        <f t="shared" si="26"/>
        <v>76</v>
      </c>
      <c r="B93" s="70" t="s">
        <v>85</v>
      </c>
      <c r="C93" s="90">
        <v>3000</v>
      </c>
      <c r="D93" s="90"/>
      <c r="E93" s="90">
        <v>3000</v>
      </c>
      <c r="F93" s="90"/>
      <c r="G93" s="91">
        <f t="shared" si="25"/>
        <v>0</v>
      </c>
      <c r="H93" s="91"/>
      <c r="I93" s="91"/>
      <c r="J93" s="91"/>
      <c r="K93" s="111"/>
      <c r="L93" s="90">
        <v>0</v>
      </c>
      <c r="M93" s="90">
        <v>0</v>
      </c>
      <c r="N93" s="90">
        <v>0</v>
      </c>
      <c r="O93" s="90">
        <v>0</v>
      </c>
      <c r="P93" s="108"/>
    </row>
    <row r="94" spans="1:16" outlineLevel="1" x14ac:dyDescent="0.25">
      <c r="A94" s="17">
        <f t="shared" si="26"/>
        <v>77</v>
      </c>
      <c r="B94" s="70" t="s">
        <v>86</v>
      </c>
      <c r="C94" s="90">
        <v>3142</v>
      </c>
      <c r="D94" s="90"/>
      <c r="E94" s="90">
        <v>3142</v>
      </c>
      <c r="F94" s="90"/>
      <c r="G94" s="91">
        <f t="shared" si="25"/>
        <v>869.8</v>
      </c>
      <c r="H94" s="91"/>
      <c r="I94" s="90">
        <v>869.8</v>
      </c>
      <c r="J94" s="91"/>
      <c r="K94" s="111"/>
      <c r="L94" s="90">
        <v>0</v>
      </c>
      <c r="M94" s="90">
        <v>0</v>
      </c>
      <c r="N94" s="90">
        <v>0</v>
      </c>
      <c r="O94" s="90">
        <v>0</v>
      </c>
      <c r="P94" s="108"/>
    </row>
    <row r="95" spans="1:16" outlineLevel="1" x14ac:dyDescent="0.25">
      <c r="A95" s="17">
        <f t="shared" si="26"/>
        <v>78</v>
      </c>
      <c r="B95" s="70" t="s">
        <v>87</v>
      </c>
      <c r="C95" s="90">
        <v>3000</v>
      </c>
      <c r="D95" s="90"/>
      <c r="E95" s="90">
        <v>3000</v>
      </c>
      <c r="F95" s="90"/>
      <c r="G95" s="91">
        <f t="shared" si="25"/>
        <v>204</v>
      </c>
      <c r="H95" s="91"/>
      <c r="I95" s="91">
        <v>204</v>
      </c>
      <c r="J95" s="91"/>
      <c r="K95" s="111"/>
      <c r="L95" s="90">
        <v>0</v>
      </c>
      <c r="M95" s="90">
        <v>0</v>
      </c>
      <c r="N95" s="90">
        <v>0</v>
      </c>
      <c r="O95" s="90">
        <v>0</v>
      </c>
      <c r="P95" s="108"/>
    </row>
    <row r="96" spans="1:16" outlineLevel="1" x14ac:dyDescent="0.25">
      <c r="A96" s="17">
        <f t="shared" si="26"/>
        <v>79</v>
      </c>
      <c r="B96" s="70" t="s">
        <v>88</v>
      </c>
      <c r="C96" s="90">
        <v>3000</v>
      </c>
      <c r="D96" s="90"/>
      <c r="E96" s="90">
        <v>3000</v>
      </c>
      <c r="F96" s="90"/>
      <c r="G96" s="91">
        <f t="shared" si="25"/>
        <v>231.8</v>
      </c>
      <c r="H96" s="91"/>
      <c r="I96" s="91">
        <v>231.8</v>
      </c>
      <c r="J96" s="91"/>
      <c r="K96" s="111"/>
      <c r="L96" s="90">
        <v>0</v>
      </c>
      <c r="M96" s="90">
        <v>0</v>
      </c>
      <c r="N96" s="90">
        <v>0</v>
      </c>
      <c r="O96" s="90">
        <v>0</v>
      </c>
      <c r="P96" s="108"/>
    </row>
    <row r="97" spans="1:16" x14ac:dyDescent="0.25">
      <c r="A97" s="20">
        <v>6</v>
      </c>
      <c r="B97" s="76" t="s">
        <v>89</v>
      </c>
      <c r="C97" s="5">
        <f t="shared" ref="C97:P97" si="27">SUM(C98:C109)</f>
        <v>55545</v>
      </c>
      <c r="D97" s="5">
        <f t="shared" si="27"/>
        <v>0</v>
      </c>
      <c r="E97" s="5">
        <f t="shared" si="27"/>
        <v>55545</v>
      </c>
      <c r="F97" s="5">
        <f t="shared" si="27"/>
        <v>0</v>
      </c>
      <c r="G97" s="5">
        <f t="shared" si="27"/>
        <v>54706.5</v>
      </c>
      <c r="H97" s="5">
        <f t="shared" si="27"/>
        <v>15732.599999999999</v>
      </c>
      <c r="I97" s="5">
        <f t="shared" si="27"/>
        <v>10853.899999999998</v>
      </c>
      <c r="J97" s="5">
        <f t="shared" si="27"/>
        <v>28120</v>
      </c>
      <c r="K97" s="5">
        <f t="shared" si="27"/>
        <v>0</v>
      </c>
      <c r="L97" s="5">
        <f t="shared" si="27"/>
        <v>0</v>
      </c>
      <c r="M97" s="5">
        <f t="shared" si="27"/>
        <v>0</v>
      </c>
      <c r="N97" s="5">
        <f t="shared" si="27"/>
        <v>0</v>
      </c>
      <c r="O97" s="5">
        <f t="shared" si="27"/>
        <v>0</v>
      </c>
      <c r="P97" s="29">
        <f t="shared" si="27"/>
        <v>0</v>
      </c>
    </row>
    <row r="98" spans="1:16" ht="18.75" customHeight="1" outlineLevel="1" x14ac:dyDescent="0.25">
      <c r="A98" s="17">
        <f>+A96+1</f>
        <v>80</v>
      </c>
      <c r="B98" s="69" t="s">
        <v>11</v>
      </c>
      <c r="C98" s="65">
        <v>29000</v>
      </c>
      <c r="D98" s="92">
        <v>0</v>
      </c>
      <c r="E98" s="65">
        <v>29000</v>
      </c>
      <c r="F98" s="90">
        <v>0</v>
      </c>
      <c r="G98" s="58">
        <f t="shared" ref="G98:G109" si="28">H98+I98+J98</f>
        <v>50456.7</v>
      </c>
      <c r="H98" s="91">
        <f>10322.4+2323.2+1371</f>
        <v>14016.599999999999</v>
      </c>
      <c r="I98" s="91">
        <f>2683.5+4431.4+2845.2</f>
        <v>9960.0999999999985</v>
      </c>
      <c r="J98" s="91">
        <f>21764+1284+3432</f>
        <v>26480</v>
      </c>
      <c r="K98" s="112" t="s">
        <v>732</v>
      </c>
      <c r="L98" s="6">
        <f>M98+N98+O98</f>
        <v>0</v>
      </c>
      <c r="M98" s="6">
        <v>0</v>
      </c>
      <c r="N98" s="6">
        <v>0</v>
      </c>
      <c r="O98" s="6">
        <v>0</v>
      </c>
      <c r="P98" s="108" t="s">
        <v>732</v>
      </c>
    </row>
    <row r="99" spans="1:16" outlineLevel="1" x14ac:dyDescent="0.25">
      <c r="A99" s="17">
        <f>+A98+1</f>
        <v>81</v>
      </c>
      <c r="B99" s="70" t="s">
        <v>90</v>
      </c>
      <c r="C99" s="65">
        <v>3000</v>
      </c>
      <c r="D99" s="92">
        <v>0</v>
      </c>
      <c r="E99" s="65">
        <v>3000</v>
      </c>
      <c r="F99" s="90">
        <v>0</v>
      </c>
      <c r="G99" s="58">
        <f t="shared" si="28"/>
        <v>0</v>
      </c>
      <c r="H99" s="58">
        <v>0</v>
      </c>
      <c r="I99" s="58">
        <v>0</v>
      </c>
      <c r="J99" s="58">
        <v>0</v>
      </c>
      <c r="K99" s="112"/>
      <c r="L99" s="6">
        <f t="shared" ref="L99:L109" si="29">M99+N99+O99</f>
        <v>0</v>
      </c>
      <c r="M99" s="6">
        <v>0</v>
      </c>
      <c r="N99" s="6">
        <v>0</v>
      </c>
      <c r="O99" s="6">
        <v>0</v>
      </c>
      <c r="P99" s="108"/>
    </row>
    <row r="100" spans="1:16" outlineLevel="1" x14ac:dyDescent="0.25">
      <c r="A100" s="17">
        <f t="shared" ref="A100:A109" si="30">+A99+1</f>
        <v>82</v>
      </c>
      <c r="B100" s="70" t="s">
        <v>91</v>
      </c>
      <c r="C100" s="65">
        <v>3000</v>
      </c>
      <c r="D100" s="92">
        <v>0</v>
      </c>
      <c r="E100" s="65">
        <v>3000</v>
      </c>
      <c r="F100" s="90">
        <v>0</v>
      </c>
      <c r="G100" s="58">
        <f t="shared" si="28"/>
        <v>0</v>
      </c>
      <c r="H100" s="58">
        <v>0</v>
      </c>
      <c r="I100" s="58">
        <v>0</v>
      </c>
      <c r="J100" s="58">
        <v>0</v>
      </c>
      <c r="K100" s="112"/>
      <c r="L100" s="6">
        <f t="shared" si="29"/>
        <v>0</v>
      </c>
      <c r="M100" s="6">
        <v>0</v>
      </c>
      <c r="N100" s="6">
        <v>0</v>
      </c>
      <c r="O100" s="6">
        <v>0</v>
      </c>
      <c r="P100" s="108"/>
    </row>
    <row r="101" spans="1:16" outlineLevel="1" x14ac:dyDescent="0.25">
      <c r="A101" s="17">
        <f t="shared" si="30"/>
        <v>83</v>
      </c>
      <c r="B101" s="70" t="s">
        <v>92</v>
      </c>
      <c r="C101" s="65">
        <v>1995</v>
      </c>
      <c r="D101" s="92">
        <v>0</v>
      </c>
      <c r="E101" s="65">
        <v>1995</v>
      </c>
      <c r="F101" s="90">
        <v>0</v>
      </c>
      <c r="G101" s="58">
        <f t="shared" si="28"/>
        <v>2359.4</v>
      </c>
      <c r="H101" s="58">
        <v>660</v>
      </c>
      <c r="I101" s="58">
        <v>59.4</v>
      </c>
      <c r="J101" s="58">
        <v>1640</v>
      </c>
      <c r="K101" s="112"/>
      <c r="L101" s="6">
        <f t="shared" si="29"/>
        <v>0</v>
      </c>
      <c r="M101" s="6">
        <v>0</v>
      </c>
      <c r="N101" s="6">
        <v>0</v>
      </c>
      <c r="O101" s="6">
        <v>0</v>
      </c>
      <c r="P101" s="108"/>
    </row>
    <row r="102" spans="1:16" outlineLevel="1" x14ac:dyDescent="0.25">
      <c r="A102" s="17">
        <f t="shared" si="30"/>
        <v>84</v>
      </c>
      <c r="B102" s="70" t="s">
        <v>93</v>
      </c>
      <c r="C102" s="65">
        <v>3000</v>
      </c>
      <c r="D102" s="92">
        <v>0</v>
      </c>
      <c r="E102" s="65">
        <v>3000</v>
      </c>
      <c r="F102" s="90">
        <v>0</v>
      </c>
      <c r="G102" s="58">
        <f t="shared" si="28"/>
        <v>0</v>
      </c>
      <c r="H102" s="58">
        <v>0</v>
      </c>
      <c r="I102" s="58">
        <v>0</v>
      </c>
      <c r="J102" s="58">
        <v>0</v>
      </c>
      <c r="K102" s="112"/>
      <c r="L102" s="58">
        <f>M102+N102+O102</f>
        <v>0</v>
      </c>
      <c r="M102" s="6">
        <v>0</v>
      </c>
      <c r="N102" s="6">
        <v>0</v>
      </c>
      <c r="O102" s="6">
        <v>0</v>
      </c>
      <c r="P102" s="108"/>
    </row>
    <row r="103" spans="1:16" outlineLevel="1" x14ac:dyDescent="0.25">
      <c r="A103" s="17">
        <f t="shared" si="30"/>
        <v>85</v>
      </c>
      <c r="B103" s="70" t="s">
        <v>94</v>
      </c>
      <c r="C103" s="65">
        <v>3350</v>
      </c>
      <c r="D103" s="92">
        <v>0</v>
      </c>
      <c r="E103" s="65">
        <v>3350</v>
      </c>
      <c r="F103" s="90">
        <v>0</v>
      </c>
      <c r="G103" s="58">
        <f t="shared" si="28"/>
        <v>0</v>
      </c>
      <c r="H103" s="58">
        <v>0</v>
      </c>
      <c r="I103" s="58">
        <v>0</v>
      </c>
      <c r="J103" s="58">
        <v>0</v>
      </c>
      <c r="K103" s="112"/>
      <c r="L103" s="6">
        <f t="shared" si="29"/>
        <v>0</v>
      </c>
      <c r="M103" s="6">
        <v>0</v>
      </c>
      <c r="N103" s="6">
        <v>0</v>
      </c>
      <c r="O103" s="6">
        <v>0</v>
      </c>
      <c r="P103" s="108"/>
    </row>
    <row r="104" spans="1:16" outlineLevel="1" x14ac:dyDescent="0.25">
      <c r="A104" s="17">
        <f t="shared" si="30"/>
        <v>86</v>
      </c>
      <c r="B104" s="70" t="s">
        <v>95</v>
      </c>
      <c r="C104" s="65">
        <v>1800</v>
      </c>
      <c r="D104" s="92">
        <v>0</v>
      </c>
      <c r="E104" s="65">
        <v>1800</v>
      </c>
      <c r="F104" s="90">
        <v>0</v>
      </c>
      <c r="G104" s="58">
        <f t="shared" si="28"/>
        <v>0</v>
      </c>
      <c r="H104" s="58">
        <v>0</v>
      </c>
      <c r="I104" s="58">
        <v>0</v>
      </c>
      <c r="J104" s="58">
        <v>0</v>
      </c>
      <c r="K104" s="112"/>
      <c r="L104" s="6">
        <f t="shared" si="29"/>
        <v>0</v>
      </c>
      <c r="M104" s="6">
        <v>0</v>
      </c>
      <c r="N104" s="6">
        <v>0</v>
      </c>
      <c r="O104" s="6">
        <v>0</v>
      </c>
      <c r="P104" s="108"/>
    </row>
    <row r="105" spans="1:16" outlineLevel="1" x14ac:dyDescent="0.25">
      <c r="A105" s="17">
        <f t="shared" si="30"/>
        <v>87</v>
      </c>
      <c r="B105" s="70" t="s">
        <v>96</v>
      </c>
      <c r="C105" s="65">
        <v>2400</v>
      </c>
      <c r="D105" s="92">
        <v>0</v>
      </c>
      <c r="E105" s="65">
        <v>2400</v>
      </c>
      <c r="F105" s="90">
        <v>0</v>
      </c>
      <c r="G105" s="58">
        <f t="shared" si="28"/>
        <v>0</v>
      </c>
      <c r="H105" s="58">
        <v>0</v>
      </c>
      <c r="I105" s="58">
        <v>0</v>
      </c>
      <c r="J105" s="58">
        <v>0</v>
      </c>
      <c r="K105" s="112"/>
      <c r="L105" s="6">
        <f t="shared" si="29"/>
        <v>0</v>
      </c>
      <c r="M105" s="6">
        <v>0</v>
      </c>
      <c r="N105" s="6">
        <v>0</v>
      </c>
      <c r="O105" s="6">
        <v>0</v>
      </c>
      <c r="P105" s="108"/>
    </row>
    <row r="106" spans="1:16" outlineLevel="1" x14ac:dyDescent="0.25">
      <c r="A106" s="17">
        <f t="shared" si="30"/>
        <v>88</v>
      </c>
      <c r="B106" s="70" t="s">
        <v>97</v>
      </c>
      <c r="C106" s="65">
        <v>3000</v>
      </c>
      <c r="D106" s="92">
        <v>0</v>
      </c>
      <c r="E106" s="65">
        <v>3000</v>
      </c>
      <c r="F106" s="90">
        <v>0</v>
      </c>
      <c r="G106" s="58">
        <f t="shared" si="28"/>
        <v>1890.4</v>
      </c>
      <c r="H106" s="58">
        <f>264+792</f>
        <v>1056</v>
      </c>
      <c r="I106" s="58">
        <f>280+554.4</f>
        <v>834.4</v>
      </c>
      <c r="J106" s="58">
        <v>0</v>
      </c>
      <c r="K106" s="112"/>
      <c r="L106" s="6">
        <f>M106+N106+O106</f>
        <v>0</v>
      </c>
      <c r="M106" s="6">
        <v>0</v>
      </c>
      <c r="N106" s="6">
        <v>0</v>
      </c>
      <c r="O106" s="6">
        <v>0</v>
      </c>
      <c r="P106" s="108"/>
    </row>
    <row r="107" spans="1:16" outlineLevel="1" x14ac:dyDescent="0.25">
      <c r="A107" s="17">
        <f t="shared" si="30"/>
        <v>89</v>
      </c>
      <c r="B107" s="70" t="s">
        <v>98</v>
      </c>
      <c r="C107" s="65">
        <v>1000</v>
      </c>
      <c r="D107" s="92">
        <v>0</v>
      </c>
      <c r="E107" s="65">
        <v>1000</v>
      </c>
      <c r="F107" s="90">
        <v>0</v>
      </c>
      <c r="G107" s="58">
        <f t="shared" si="28"/>
        <v>0</v>
      </c>
      <c r="H107" s="58">
        <v>0</v>
      </c>
      <c r="I107" s="58">
        <v>0</v>
      </c>
      <c r="J107" s="58">
        <v>0</v>
      </c>
      <c r="K107" s="112"/>
      <c r="L107" s="6">
        <f t="shared" si="29"/>
        <v>0</v>
      </c>
      <c r="M107" s="6">
        <v>0</v>
      </c>
      <c r="N107" s="6">
        <v>0</v>
      </c>
      <c r="O107" s="6">
        <v>0</v>
      </c>
      <c r="P107" s="108"/>
    </row>
    <row r="108" spans="1:16" outlineLevel="1" x14ac:dyDescent="0.25">
      <c r="A108" s="17">
        <f t="shared" si="30"/>
        <v>90</v>
      </c>
      <c r="B108" s="70" t="s">
        <v>99</v>
      </c>
      <c r="C108" s="65">
        <v>3000</v>
      </c>
      <c r="D108" s="92">
        <v>0</v>
      </c>
      <c r="E108" s="65">
        <v>3000</v>
      </c>
      <c r="F108" s="90">
        <v>0</v>
      </c>
      <c r="G108" s="58">
        <f t="shared" si="28"/>
        <v>0</v>
      </c>
      <c r="H108" s="58">
        <v>0</v>
      </c>
      <c r="I108" s="58">
        <v>0</v>
      </c>
      <c r="J108" s="58">
        <v>0</v>
      </c>
      <c r="K108" s="112"/>
      <c r="L108" s="6">
        <f t="shared" ref="L108" si="31">M108+N108+O108</f>
        <v>0</v>
      </c>
      <c r="M108" s="6">
        <v>0</v>
      </c>
      <c r="N108" s="6">
        <v>0</v>
      </c>
      <c r="O108" s="6">
        <v>0</v>
      </c>
      <c r="P108" s="108"/>
    </row>
    <row r="109" spans="1:16" outlineLevel="1" x14ac:dyDescent="0.25">
      <c r="A109" s="17">
        <f t="shared" si="30"/>
        <v>91</v>
      </c>
      <c r="B109" s="70" t="s">
        <v>100</v>
      </c>
      <c r="C109" s="65">
        <v>1000</v>
      </c>
      <c r="D109" s="92">
        <v>0</v>
      </c>
      <c r="E109" s="65">
        <v>1000</v>
      </c>
      <c r="F109" s="90">
        <v>0</v>
      </c>
      <c r="G109" s="58">
        <f t="shared" si="28"/>
        <v>0</v>
      </c>
      <c r="H109" s="58">
        <v>0</v>
      </c>
      <c r="I109" s="58">
        <v>0</v>
      </c>
      <c r="J109" s="58">
        <v>0</v>
      </c>
      <c r="K109" s="112"/>
      <c r="L109" s="6">
        <f t="shared" si="29"/>
        <v>0</v>
      </c>
      <c r="M109" s="6">
        <v>0</v>
      </c>
      <c r="N109" s="6">
        <v>0</v>
      </c>
      <c r="O109" s="6">
        <v>0</v>
      </c>
      <c r="P109" s="108"/>
    </row>
    <row r="110" spans="1:16" x14ac:dyDescent="0.25">
      <c r="A110" s="20">
        <v>7</v>
      </c>
      <c r="B110" s="76" t="s">
        <v>101</v>
      </c>
      <c r="C110" s="5">
        <f>SUM(C111:C124)</f>
        <v>71677.5</v>
      </c>
      <c r="D110" s="5">
        <f t="shared" ref="D110:L110" si="32">SUM(D111:D124)</f>
        <v>0</v>
      </c>
      <c r="E110" s="5">
        <f t="shared" si="32"/>
        <v>71676</v>
      </c>
      <c r="F110" s="5">
        <f t="shared" si="32"/>
        <v>0</v>
      </c>
      <c r="G110" s="5">
        <f t="shared" si="32"/>
        <v>0</v>
      </c>
      <c r="H110" s="5">
        <f t="shared" si="32"/>
        <v>0</v>
      </c>
      <c r="I110" s="5">
        <f t="shared" si="32"/>
        <v>27071</v>
      </c>
      <c r="J110" s="5">
        <f t="shared" si="32"/>
        <v>44604.6</v>
      </c>
      <c r="K110" s="5">
        <f t="shared" si="32"/>
        <v>0</v>
      </c>
      <c r="L110" s="5">
        <f t="shared" si="32"/>
        <v>0</v>
      </c>
      <c r="M110" s="5">
        <f>SUM(M111:M124)</f>
        <v>0</v>
      </c>
      <c r="N110" s="5">
        <f>SUM(N111:N124)</f>
        <v>0</v>
      </c>
      <c r="O110" s="5">
        <f>SUM(O111:O124)</f>
        <v>0</v>
      </c>
      <c r="P110" s="29">
        <f>SUM(P111:P124)</f>
        <v>0</v>
      </c>
    </row>
    <row r="111" spans="1:16" outlineLevel="1" x14ac:dyDescent="0.25">
      <c r="A111" s="17">
        <f>+A109+1</f>
        <v>92</v>
      </c>
      <c r="B111" s="69" t="s">
        <v>11</v>
      </c>
      <c r="C111" s="90">
        <v>33520</v>
      </c>
      <c r="D111" s="92">
        <v>0</v>
      </c>
      <c r="E111" s="90">
        <v>33520</v>
      </c>
      <c r="F111" s="92">
        <v>0</v>
      </c>
      <c r="G111" s="92">
        <v>0</v>
      </c>
      <c r="H111" s="92">
        <v>0</v>
      </c>
      <c r="I111" s="90">
        <v>13470</v>
      </c>
      <c r="J111" s="90">
        <v>20050</v>
      </c>
      <c r="K111" s="105" t="s">
        <v>732</v>
      </c>
      <c r="L111" s="6">
        <v>0</v>
      </c>
      <c r="M111" s="6">
        <v>0</v>
      </c>
      <c r="N111" s="6">
        <v>0</v>
      </c>
      <c r="O111" s="6">
        <v>0</v>
      </c>
      <c r="P111" s="106" t="s">
        <v>732</v>
      </c>
    </row>
    <row r="112" spans="1:16" outlineLevel="1" x14ac:dyDescent="0.25">
      <c r="A112" s="17">
        <f>+A111+1</f>
        <v>93</v>
      </c>
      <c r="B112" s="80" t="s">
        <v>102</v>
      </c>
      <c r="C112" s="90">
        <v>5800</v>
      </c>
      <c r="D112" s="92">
        <v>0</v>
      </c>
      <c r="E112" s="90">
        <v>5800</v>
      </c>
      <c r="F112" s="92">
        <v>0</v>
      </c>
      <c r="G112" s="92">
        <v>0</v>
      </c>
      <c r="H112" s="92">
        <v>0</v>
      </c>
      <c r="I112" s="90">
        <v>1250</v>
      </c>
      <c r="J112" s="90">
        <v>4550</v>
      </c>
      <c r="K112" s="105"/>
      <c r="L112" s="6">
        <v>0</v>
      </c>
      <c r="M112" s="6">
        <v>0</v>
      </c>
      <c r="N112" s="6">
        <v>0</v>
      </c>
      <c r="O112" s="6">
        <v>0</v>
      </c>
      <c r="P112" s="106"/>
    </row>
    <row r="113" spans="1:16" outlineLevel="1" x14ac:dyDescent="0.25">
      <c r="A113" s="17">
        <f t="shared" ref="A113:A124" si="33">+A112+1</f>
        <v>94</v>
      </c>
      <c r="B113" s="78" t="s">
        <v>103</v>
      </c>
      <c r="C113" s="90">
        <v>1850</v>
      </c>
      <c r="D113" s="92">
        <v>0</v>
      </c>
      <c r="E113" s="90">
        <v>1850</v>
      </c>
      <c r="F113" s="92">
        <v>0</v>
      </c>
      <c r="G113" s="92">
        <v>0</v>
      </c>
      <c r="H113" s="92">
        <v>0</v>
      </c>
      <c r="I113" s="90">
        <v>760</v>
      </c>
      <c r="J113" s="90">
        <v>1090</v>
      </c>
      <c r="K113" s="105"/>
      <c r="L113" s="6">
        <v>0</v>
      </c>
      <c r="M113" s="6">
        <v>0</v>
      </c>
      <c r="N113" s="6">
        <v>0</v>
      </c>
      <c r="O113" s="6">
        <v>0</v>
      </c>
      <c r="P113" s="106"/>
    </row>
    <row r="114" spans="1:16" outlineLevel="1" x14ac:dyDescent="0.25">
      <c r="A114" s="17">
        <f t="shared" si="33"/>
        <v>95</v>
      </c>
      <c r="B114" s="78" t="s">
        <v>104</v>
      </c>
      <c r="C114" s="90">
        <v>320</v>
      </c>
      <c r="D114" s="92">
        <v>0</v>
      </c>
      <c r="E114" s="90">
        <v>320</v>
      </c>
      <c r="F114" s="92">
        <v>0</v>
      </c>
      <c r="G114" s="92">
        <v>0</v>
      </c>
      <c r="H114" s="92">
        <v>0</v>
      </c>
      <c r="I114" s="90">
        <v>86</v>
      </c>
      <c r="J114" s="90">
        <v>233.6</v>
      </c>
      <c r="K114" s="105"/>
      <c r="L114" s="6">
        <v>0</v>
      </c>
      <c r="M114" s="6">
        <v>0</v>
      </c>
      <c r="N114" s="6">
        <v>0</v>
      </c>
      <c r="O114" s="6">
        <v>0</v>
      </c>
      <c r="P114" s="106"/>
    </row>
    <row r="115" spans="1:16" outlineLevel="1" x14ac:dyDescent="0.25">
      <c r="A115" s="17">
        <f t="shared" si="33"/>
        <v>96</v>
      </c>
      <c r="B115" s="78" t="s">
        <v>105</v>
      </c>
      <c r="C115" s="90">
        <v>700</v>
      </c>
      <c r="D115" s="92">
        <v>0</v>
      </c>
      <c r="E115" s="90">
        <v>700</v>
      </c>
      <c r="F115" s="92">
        <v>0</v>
      </c>
      <c r="G115" s="92">
        <v>0</v>
      </c>
      <c r="H115" s="92">
        <v>0</v>
      </c>
      <c r="I115" s="90">
        <v>189</v>
      </c>
      <c r="J115" s="90">
        <v>511</v>
      </c>
      <c r="K115" s="105"/>
      <c r="L115" s="6">
        <v>0</v>
      </c>
      <c r="M115" s="6">
        <v>0</v>
      </c>
      <c r="N115" s="6">
        <v>0</v>
      </c>
      <c r="O115" s="6">
        <v>0</v>
      </c>
      <c r="P115" s="106"/>
    </row>
    <row r="116" spans="1:16" outlineLevel="1" x14ac:dyDescent="0.25">
      <c r="A116" s="17">
        <f t="shared" si="33"/>
        <v>97</v>
      </c>
      <c r="B116" s="78" t="s">
        <v>106</v>
      </c>
      <c r="C116" s="90">
        <v>4820</v>
      </c>
      <c r="D116" s="92">
        <v>0</v>
      </c>
      <c r="E116" s="90">
        <v>4820</v>
      </c>
      <c r="F116" s="92">
        <v>0</v>
      </c>
      <c r="G116" s="92">
        <v>0</v>
      </c>
      <c r="H116" s="92">
        <v>0</v>
      </c>
      <c r="I116" s="90">
        <v>1890</v>
      </c>
      <c r="J116" s="90">
        <f>4820-1890</f>
        <v>2930</v>
      </c>
      <c r="K116" s="105"/>
      <c r="L116" s="6">
        <v>0</v>
      </c>
      <c r="M116" s="6">
        <v>0</v>
      </c>
      <c r="N116" s="6">
        <v>0</v>
      </c>
      <c r="O116" s="6">
        <v>0</v>
      </c>
      <c r="P116" s="106"/>
    </row>
    <row r="117" spans="1:16" outlineLevel="1" x14ac:dyDescent="0.25">
      <c r="A117" s="17">
        <f t="shared" si="33"/>
        <v>98</v>
      </c>
      <c r="B117" s="78" t="s">
        <v>107</v>
      </c>
      <c r="C117" s="90">
        <v>3738.9</v>
      </c>
      <c r="D117" s="92">
        <v>0</v>
      </c>
      <c r="E117" s="90">
        <v>3738</v>
      </c>
      <c r="F117" s="92">
        <v>0</v>
      </c>
      <c r="G117" s="92">
        <v>0</v>
      </c>
      <c r="H117" s="92">
        <v>0</v>
      </c>
      <c r="I117" s="90">
        <v>1008</v>
      </c>
      <c r="J117" s="90">
        <v>2730</v>
      </c>
      <c r="K117" s="105"/>
      <c r="L117" s="6">
        <v>0</v>
      </c>
      <c r="M117" s="6">
        <v>0</v>
      </c>
      <c r="N117" s="6">
        <v>0</v>
      </c>
      <c r="O117" s="6">
        <v>0</v>
      </c>
      <c r="P117" s="106"/>
    </row>
    <row r="118" spans="1:16" outlineLevel="1" x14ac:dyDescent="0.25">
      <c r="A118" s="17">
        <f t="shared" si="33"/>
        <v>99</v>
      </c>
      <c r="B118" s="78" t="s">
        <v>108</v>
      </c>
      <c r="C118" s="90">
        <v>432</v>
      </c>
      <c r="D118" s="92">
        <v>0</v>
      </c>
      <c r="E118" s="90">
        <v>432</v>
      </c>
      <c r="F118" s="92">
        <v>0</v>
      </c>
      <c r="G118" s="92">
        <v>0</v>
      </c>
      <c r="H118" s="92">
        <v>0</v>
      </c>
      <c r="I118" s="90">
        <v>117</v>
      </c>
      <c r="J118" s="90">
        <v>315</v>
      </c>
      <c r="K118" s="105"/>
      <c r="L118" s="6">
        <v>0</v>
      </c>
      <c r="M118" s="6">
        <v>0</v>
      </c>
      <c r="N118" s="6">
        <v>0</v>
      </c>
      <c r="O118" s="6">
        <v>0</v>
      </c>
      <c r="P118" s="106"/>
    </row>
    <row r="119" spans="1:16" outlineLevel="1" x14ac:dyDescent="0.25">
      <c r="A119" s="17">
        <f t="shared" si="33"/>
        <v>100</v>
      </c>
      <c r="B119" s="78" t="s">
        <v>109</v>
      </c>
      <c r="C119" s="90">
        <v>2496.6</v>
      </c>
      <c r="D119" s="92">
        <v>0</v>
      </c>
      <c r="E119" s="90">
        <v>2496</v>
      </c>
      <c r="F119" s="92">
        <v>0</v>
      </c>
      <c r="G119" s="92">
        <v>0</v>
      </c>
      <c r="H119" s="92">
        <v>0</v>
      </c>
      <c r="I119" s="90">
        <v>673</v>
      </c>
      <c r="J119" s="90">
        <v>1823</v>
      </c>
      <c r="K119" s="105"/>
      <c r="L119" s="6">
        <v>0</v>
      </c>
      <c r="M119" s="6">
        <v>0</v>
      </c>
      <c r="N119" s="6">
        <v>0</v>
      </c>
      <c r="O119" s="6">
        <v>0</v>
      </c>
      <c r="P119" s="106"/>
    </row>
    <row r="120" spans="1:16" outlineLevel="1" x14ac:dyDescent="0.25">
      <c r="A120" s="17">
        <f t="shared" si="33"/>
        <v>101</v>
      </c>
      <c r="B120" s="78" t="s">
        <v>110</v>
      </c>
      <c r="C120" s="90">
        <v>5320</v>
      </c>
      <c r="D120" s="92">
        <v>0</v>
      </c>
      <c r="E120" s="90">
        <v>5320</v>
      </c>
      <c r="F120" s="92">
        <v>0</v>
      </c>
      <c r="G120" s="92">
        <v>0</v>
      </c>
      <c r="H120" s="92">
        <v>0</v>
      </c>
      <c r="I120" s="90">
        <v>2450</v>
      </c>
      <c r="J120" s="90">
        <f>5320-2450</f>
        <v>2870</v>
      </c>
      <c r="K120" s="105"/>
      <c r="L120" s="6">
        <v>0</v>
      </c>
      <c r="M120" s="6">
        <v>0</v>
      </c>
      <c r="N120" s="6">
        <v>0</v>
      </c>
      <c r="O120" s="6">
        <v>0</v>
      </c>
      <c r="P120" s="106"/>
    </row>
    <row r="121" spans="1:16" outlineLevel="1" x14ac:dyDescent="0.25">
      <c r="A121" s="17">
        <f t="shared" si="33"/>
        <v>102</v>
      </c>
      <c r="B121" s="78" t="s">
        <v>111</v>
      </c>
      <c r="C121" s="90">
        <v>3160</v>
      </c>
      <c r="D121" s="92">
        <v>0</v>
      </c>
      <c r="E121" s="90">
        <v>3160</v>
      </c>
      <c r="F121" s="92">
        <v>0</v>
      </c>
      <c r="G121" s="92">
        <v>0</v>
      </c>
      <c r="H121" s="92">
        <v>0</v>
      </c>
      <c r="I121" s="90">
        <v>1740</v>
      </c>
      <c r="J121" s="90">
        <f>3160-1740</f>
        <v>1420</v>
      </c>
      <c r="K121" s="105"/>
      <c r="L121" s="6">
        <v>0</v>
      </c>
      <c r="M121" s="6">
        <v>0</v>
      </c>
      <c r="N121" s="6">
        <v>0</v>
      </c>
      <c r="O121" s="6">
        <v>0</v>
      </c>
      <c r="P121" s="106"/>
    </row>
    <row r="122" spans="1:16" outlineLevel="1" x14ac:dyDescent="0.25">
      <c r="A122" s="17">
        <f t="shared" si="33"/>
        <v>103</v>
      </c>
      <c r="B122" s="78" t="s">
        <v>112</v>
      </c>
      <c r="C122" s="90">
        <v>1290</v>
      </c>
      <c r="D122" s="92">
        <v>0</v>
      </c>
      <c r="E122" s="90">
        <v>1290</v>
      </c>
      <c r="F122" s="92">
        <v>0</v>
      </c>
      <c r="G122" s="92">
        <v>0</v>
      </c>
      <c r="H122" s="92">
        <v>0</v>
      </c>
      <c r="I122" s="90">
        <v>348</v>
      </c>
      <c r="J122" s="90">
        <v>942</v>
      </c>
      <c r="K122" s="105"/>
      <c r="L122" s="6">
        <v>0</v>
      </c>
      <c r="M122" s="6">
        <v>0</v>
      </c>
      <c r="N122" s="6">
        <v>0</v>
      </c>
      <c r="O122" s="6">
        <v>0</v>
      </c>
      <c r="P122" s="106"/>
    </row>
    <row r="123" spans="1:16" outlineLevel="1" x14ac:dyDescent="0.25">
      <c r="A123" s="17">
        <f t="shared" si="33"/>
        <v>104</v>
      </c>
      <c r="B123" s="79" t="s">
        <v>113</v>
      </c>
      <c r="C123" s="90">
        <v>6450</v>
      </c>
      <c r="D123" s="92">
        <v>0</v>
      </c>
      <c r="E123" s="90">
        <v>6450</v>
      </c>
      <c r="F123" s="92">
        <v>0</v>
      </c>
      <c r="G123" s="92">
        <v>0</v>
      </c>
      <c r="H123" s="92">
        <v>0</v>
      </c>
      <c r="I123" s="90">
        <v>2245</v>
      </c>
      <c r="J123" s="90">
        <f>6450-2245</f>
        <v>4205</v>
      </c>
      <c r="K123" s="105"/>
      <c r="L123" s="6">
        <v>0</v>
      </c>
      <c r="M123" s="6">
        <v>0</v>
      </c>
      <c r="N123" s="6">
        <v>0</v>
      </c>
      <c r="O123" s="6">
        <v>0</v>
      </c>
      <c r="P123" s="106"/>
    </row>
    <row r="124" spans="1:16" outlineLevel="1" x14ac:dyDescent="0.25">
      <c r="A124" s="17">
        <f t="shared" si="33"/>
        <v>105</v>
      </c>
      <c r="B124" s="79" t="s">
        <v>114</v>
      </c>
      <c r="C124" s="90">
        <v>1780</v>
      </c>
      <c r="D124" s="92">
        <v>0</v>
      </c>
      <c r="E124" s="90">
        <v>1780</v>
      </c>
      <c r="F124" s="92">
        <v>0</v>
      </c>
      <c r="G124" s="92">
        <v>0</v>
      </c>
      <c r="H124" s="92">
        <v>0</v>
      </c>
      <c r="I124" s="90">
        <v>845</v>
      </c>
      <c r="J124" s="90">
        <f>1780-845</f>
        <v>935</v>
      </c>
      <c r="K124" s="105"/>
      <c r="L124" s="6">
        <v>0</v>
      </c>
      <c r="M124" s="6">
        <v>0</v>
      </c>
      <c r="N124" s="6">
        <v>0</v>
      </c>
      <c r="O124" s="6">
        <v>0</v>
      </c>
      <c r="P124" s="106"/>
    </row>
    <row r="125" spans="1:16" x14ac:dyDescent="0.25">
      <c r="A125" s="20">
        <v>8</v>
      </c>
      <c r="B125" s="76" t="s">
        <v>115</v>
      </c>
      <c r="C125" s="5">
        <f>SUM(C126:C142)</f>
        <v>5077.5</v>
      </c>
      <c r="D125" s="5">
        <f t="shared" ref="D125:L125" si="34">SUM(D126:D142)</f>
        <v>0</v>
      </c>
      <c r="E125" s="5">
        <f t="shared" si="34"/>
        <v>5077.5</v>
      </c>
      <c r="F125" s="5">
        <f t="shared" si="34"/>
        <v>0</v>
      </c>
      <c r="G125" s="5">
        <f t="shared" si="34"/>
        <v>5077.5</v>
      </c>
      <c r="H125" s="5">
        <f t="shared" si="34"/>
        <v>0</v>
      </c>
      <c r="I125" s="5">
        <f t="shared" si="34"/>
        <v>2977.5</v>
      </c>
      <c r="J125" s="5">
        <f t="shared" si="34"/>
        <v>2100</v>
      </c>
      <c r="K125" s="5">
        <f t="shared" si="34"/>
        <v>0</v>
      </c>
      <c r="L125" s="5">
        <f t="shared" si="34"/>
        <v>0</v>
      </c>
      <c r="M125" s="5">
        <f>SUM(M126:M142)</f>
        <v>0</v>
      </c>
      <c r="N125" s="5">
        <f>SUM(N126:N142)</f>
        <v>0</v>
      </c>
      <c r="O125" s="5">
        <f>SUM(O126:O142)</f>
        <v>0</v>
      </c>
      <c r="P125" s="29">
        <f>SUM(P126:P142)</f>
        <v>0</v>
      </c>
    </row>
    <row r="126" spans="1:16" ht="18.75" customHeight="1" outlineLevel="1" x14ac:dyDescent="0.25">
      <c r="A126" s="17">
        <f>+A124+1</f>
        <v>106</v>
      </c>
      <c r="B126" s="69" t="s">
        <v>11</v>
      </c>
      <c r="C126" s="91">
        <f>+D126+E126+F126</f>
        <v>2718.5</v>
      </c>
      <c r="D126" s="92">
        <v>0</v>
      </c>
      <c r="E126" s="91">
        <v>2718.5</v>
      </c>
      <c r="F126" s="92">
        <v>0</v>
      </c>
      <c r="G126" s="91">
        <f>+H126+I126+J126</f>
        <v>2718.5</v>
      </c>
      <c r="H126" s="92">
        <v>0</v>
      </c>
      <c r="I126" s="94">
        <v>618.5</v>
      </c>
      <c r="J126" s="95">
        <f>+E126-I126</f>
        <v>2100</v>
      </c>
      <c r="K126" s="105" t="s">
        <v>732</v>
      </c>
      <c r="L126" s="90">
        <v>0</v>
      </c>
      <c r="M126" s="90">
        <v>0</v>
      </c>
      <c r="N126" s="90">
        <v>0</v>
      </c>
      <c r="O126" s="35">
        <v>0</v>
      </c>
      <c r="P126" s="106" t="s">
        <v>732</v>
      </c>
    </row>
    <row r="127" spans="1:16" outlineLevel="1" x14ac:dyDescent="0.25">
      <c r="A127" s="17">
        <f>+A126+1</f>
        <v>107</v>
      </c>
      <c r="B127" s="81" t="s">
        <v>116</v>
      </c>
      <c r="C127" s="91">
        <f t="shared" ref="C127:C142" si="35">+D127+E127+F127</f>
        <v>0</v>
      </c>
      <c r="D127" s="92">
        <v>0</v>
      </c>
      <c r="E127" s="91"/>
      <c r="F127" s="92">
        <v>0</v>
      </c>
      <c r="G127" s="91">
        <f t="shared" ref="G127:G142" si="36">+H127+I127+J127</f>
        <v>0</v>
      </c>
      <c r="H127" s="92">
        <v>0</v>
      </c>
      <c r="I127" s="94"/>
      <c r="J127" s="95">
        <f t="shared" ref="J127:J142" si="37">+E127-I127</f>
        <v>0</v>
      </c>
      <c r="K127" s="105"/>
      <c r="L127" s="90">
        <v>0</v>
      </c>
      <c r="M127" s="90">
        <v>0</v>
      </c>
      <c r="N127" s="90">
        <v>0</v>
      </c>
      <c r="O127" s="35">
        <v>0</v>
      </c>
      <c r="P127" s="106"/>
    </row>
    <row r="128" spans="1:16" outlineLevel="1" x14ac:dyDescent="0.25">
      <c r="A128" s="17">
        <f t="shared" ref="A128:A142" si="38">+A127+1</f>
        <v>108</v>
      </c>
      <c r="B128" s="81" t="s">
        <v>117</v>
      </c>
      <c r="C128" s="91">
        <f t="shared" si="35"/>
        <v>0</v>
      </c>
      <c r="D128" s="92">
        <v>0</v>
      </c>
      <c r="E128" s="91"/>
      <c r="F128" s="92">
        <v>0</v>
      </c>
      <c r="G128" s="91">
        <f t="shared" si="36"/>
        <v>0</v>
      </c>
      <c r="H128" s="92">
        <v>0</v>
      </c>
      <c r="I128" s="94"/>
      <c r="J128" s="95">
        <f t="shared" si="37"/>
        <v>0</v>
      </c>
      <c r="K128" s="105"/>
      <c r="L128" s="90">
        <v>0</v>
      </c>
      <c r="M128" s="90">
        <v>0</v>
      </c>
      <c r="N128" s="90">
        <v>0</v>
      </c>
      <c r="O128" s="35">
        <v>0</v>
      </c>
      <c r="P128" s="106"/>
    </row>
    <row r="129" spans="1:16" outlineLevel="1" x14ac:dyDescent="0.25">
      <c r="A129" s="17">
        <f t="shared" si="38"/>
        <v>109</v>
      </c>
      <c r="B129" s="81" t="s">
        <v>118</v>
      </c>
      <c r="C129" s="91">
        <f t="shared" si="35"/>
        <v>0</v>
      </c>
      <c r="D129" s="92">
        <v>0</v>
      </c>
      <c r="E129" s="91"/>
      <c r="F129" s="92">
        <v>0</v>
      </c>
      <c r="G129" s="91">
        <f t="shared" si="36"/>
        <v>0</v>
      </c>
      <c r="H129" s="92">
        <v>0</v>
      </c>
      <c r="I129" s="94"/>
      <c r="J129" s="95">
        <f t="shared" si="37"/>
        <v>0</v>
      </c>
      <c r="K129" s="105"/>
      <c r="L129" s="90">
        <v>0</v>
      </c>
      <c r="M129" s="90">
        <v>0</v>
      </c>
      <c r="N129" s="90">
        <v>0</v>
      </c>
      <c r="O129" s="35">
        <v>0</v>
      </c>
      <c r="P129" s="106"/>
    </row>
    <row r="130" spans="1:16" outlineLevel="1" x14ac:dyDescent="0.25">
      <c r="A130" s="17">
        <f t="shared" si="38"/>
        <v>110</v>
      </c>
      <c r="B130" s="81" t="s">
        <v>119</v>
      </c>
      <c r="C130" s="91">
        <f t="shared" si="35"/>
        <v>0</v>
      </c>
      <c r="D130" s="92">
        <v>0</v>
      </c>
      <c r="E130" s="91"/>
      <c r="F130" s="92">
        <v>0</v>
      </c>
      <c r="G130" s="91">
        <f t="shared" si="36"/>
        <v>0</v>
      </c>
      <c r="H130" s="92">
        <v>0</v>
      </c>
      <c r="I130" s="94"/>
      <c r="J130" s="95">
        <f t="shared" si="37"/>
        <v>0</v>
      </c>
      <c r="K130" s="105"/>
      <c r="L130" s="90">
        <v>0</v>
      </c>
      <c r="M130" s="90">
        <v>0</v>
      </c>
      <c r="N130" s="90">
        <v>0</v>
      </c>
      <c r="O130" s="35">
        <v>0</v>
      </c>
      <c r="P130" s="106"/>
    </row>
    <row r="131" spans="1:16" outlineLevel="1" x14ac:dyDescent="0.25">
      <c r="A131" s="17">
        <f t="shared" si="38"/>
        <v>111</v>
      </c>
      <c r="B131" s="81" t="s">
        <v>120</v>
      </c>
      <c r="C131" s="91">
        <f t="shared" si="35"/>
        <v>0</v>
      </c>
      <c r="D131" s="92">
        <v>0</v>
      </c>
      <c r="E131" s="91"/>
      <c r="F131" s="92">
        <v>0</v>
      </c>
      <c r="G131" s="91">
        <f t="shared" si="36"/>
        <v>0</v>
      </c>
      <c r="H131" s="92">
        <v>0</v>
      </c>
      <c r="I131" s="94"/>
      <c r="J131" s="95">
        <f t="shared" si="37"/>
        <v>0</v>
      </c>
      <c r="K131" s="105"/>
      <c r="L131" s="90">
        <v>0</v>
      </c>
      <c r="M131" s="90">
        <v>0</v>
      </c>
      <c r="N131" s="90">
        <v>0</v>
      </c>
      <c r="O131" s="35">
        <v>0</v>
      </c>
      <c r="P131" s="106"/>
    </row>
    <row r="132" spans="1:16" outlineLevel="1" x14ac:dyDescent="0.25">
      <c r="A132" s="17">
        <f t="shared" si="38"/>
        <v>112</v>
      </c>
      <c r="B132" s="81" t="s">
        <v>121</v>
      </c>
      <c r="C132" s="91">
        <f t="shared" si="35"/>
        <v>0</v>
      </c>
      <c r="D132" s="92">
        <v>0</v>
      </c>
      <c r="E132" s="91"/>
      <c r="F132" s="92">
        <v>0</v>
      </c>
      <c r="G132" s="91">
        <f t="shared" si="36"/>
        <v>0</v>
      </c>
      <c r="H132" s="92">
        <v>0</v>
      </c>
      <c r="I132" s="94"/>
      <c r="J132" s="95">
        <f t="shared" si="37"/>
        <v>0</v>
      </c>
      <c r="K132" s="105"/>
      <c r="L132" s="90">
        <v>0</v>
      </c>
      <c r="M132" s="90">
        <v>0</v>
      </c>
      <c r="N132" s="90">
        <v>0</v>
      </c>
      <c r="O132" s="35">
        <v>0</v>
      </c>
      <c r="P132" s="106"/>
    </row>
    <row r="133" spans="1:16" outlineLevel="1" x14ac:dyDescent="0.25">
      <c r="A133" s="17">
        <f t="shared" si="38"/>
        <v>113</v>
      </c>
      <c r="B133" s="81" t="s">
        <v>122</v>
      </c>
      <c r="C133" s="91">
        <f t="shared" si="35"/>
        <v>0</v>
      </c>
      <c r="D133" s="92">
        <v>0</v>
      </c>
      <c r="E133" s="91"/>
      <c r="F133" s="92">
        <v>0</v>
      </c>
      <c r="G133" s="91">
        <f t="shared" si="36"/>
        <v>0</v>
      </c>
      <c r="H133" s="92">
        <v>0</v>
      </c>
      <c r="I133" s="94"/>
      <c r="J133" s="95">
        <f t="shared" si="37"/>
        <v>0</v>
      </c>
      <c r="K133" s="105"/>
      <c r="L133" s="90">
        <v>0</v>
      </c>
      <c r="M133" s="90">
        <v>0</v>
      </c>
      <c r="N133" s="90">
        <v>0</v>
      </c>
      <c r="O133" s="35">
        <v>0</v>
      </c>
      <c r="P133" s="106"/>
    </row>
    <row r="134" spans="1:16" outlineLevel="1" x14ac:dyDescent="0.25">
      <c r="A134" s="17">
        <f t="shared" si="38"/>
        <v>114</v>
      </c>
      <c r="B134" s="81" t="s">
        <v>123</v>
      </c>
      <c r="C134" s="91">
        <f t="shared" si="35"/>
        <v>0</v>
      </c>
      <c r="D134" s="92">
        <v>0</v>
      </c>
      <c r="E134" s="91"/>
      <c r="F134" s="92">
        <v>0</v>
      </c>
      <c r="G134" s="91">
        <f t="shared" si="36"/>
        <v>0</v>
      </c>
      <c r="H134" s="92">
        <v>0</v>
      </c>
      <c r="I134" s="94"/>
      <c r="J134" s="95">
        <f t="shared" si="37"/>
        <v>0</v>
      </c>
      <c r="K134" s="105"/>
      <c r="L134" s="90">
        <v>0</v>
      </c>
      <c r="M134" s="90">
        <v>0</v>
      </c>
      <c r="N134" s="90">
        <v>0</v>
      </c>
      <c r="O134" s="35">
        <v>0</v>
      </c>
      <c r="P134" s="106"/>
    </row>
    <row r="135" spans="1:16" outlineLevel="1" x14ac:dyDescent="0.25">
      <c r="A135" s="17">
        <f t="shared" si="38"/>
        <v>115</v>
      </c>
      <c r="B135" s="81" t="s">
        <v>124</v>
      </c>
      <c r="C135" s="91">
        <f t="shared" si="35"/>
        <v>822</v>
      </c>
      <c r="D135" s="92">
        <v>0</v>
      </c>
      <c r="E135" s="91">
        <v>822</v>
      </c>
      <c r="F135" s="92">
        <v>0</v>
      </c>
      <c r="G135" s="91">
        <f t="shared" si="36"/>
        <v>822</v>
      </c>
      <c r="H135" s="92">
        <v>0</v>
      </c>
      <c r="I135" s="91">
        <v>822</v>
      </c>
      <c r="J135" s="95">
        <f t="shared" si="37"/>
        <v>0</v>
      </c>
      <c r="K135" s="105"/>
      <c r="L135" s="90">
        <v>0</v>
      </c>
      <c r="M135" s="90">
        <v>0</v>
      </c>
      <c r="N135" s="90">
        <v>0</v>
      </c>
      <c r="O135" s="35">
        <v>0</v>
      </c>
      <c r="P135" s="106"/>
    </row>
    <row r="136" spans="1:16" outlineLevel="1" x14ac:dyDescent="0.25">
      <c r="A136" s="17">
        <f t="shared" si="38"/>
        <v>116</v>
      </c>
      <c r="B136" s="81" t="s">
        <v>125</v>
      </c>
      <c r="C136" s="91">
        <f t="shared" si="35"/>
        <v>0</v>
      </c>
      <c r="D136" s="92">
        <v>0</v>
      </c>
      <c r="E136" s="91"/>
      <c r="F136" s="92">
        <v>0</v>
      </c>
      <c r="G136" s="91">
        <f t="shared" si="36"/>
        <v>0</v>
      </c>
      <c r="H136" s="92">
        <v>0</v>
      </c>
      <c r="I136" s="91"/>
      <c r="J136" s="95">
        <f t="shared" si="37"/>
        <v>0</v>
      </c>
      <c r="K136" s="105"/>
      <c r="L136" s="90">
        <v>0</v>
      </c>
      <c r="M136" s="90">
        <v>0</v>
      </c>
      <c r="N136" s="90">
        <v>0</v>
      </c>
      <c r="O136" s="35">
        <v>0</v>
      </c>
      <c r="P136" s="106"/>
    </row>
    <row r="137" spans="1:16" outlineLevel="1" x14ac:dyDescent="0.25">
      <c r="A137" s="17">
        <f t="shared" si="38"/>
        <v>117</v>
      </c>
      <c r="B137" s="81" t="s">
        <v>126</v>
      </c>
      <c r="C137" s="91">
        <f t="shared" si="35"/>
        <v>0</v>
      </c>
      <c r="D137" s="92">
        <v>0</v>
      </c>
      <c r="E137" s="91"/>
      <c r="F137" s="92">
        <v>0</v>
      </c>
      <c r="G137" s="91">
        <f t="shared" si="36"/>
        <v>0</v>
      </c>
      <c r="H137" s="92">
        <v>0</v>
      </c>
      <c r="I137" s="91"/>
      <c r="J137" s="95">
        <f t="shared" si="37"/>
        <v>0</v>
      </c>
      <c r="K137" s="105"/>
      <c r="L137" s="90">
        <v>0</v>
      </c>
      <c r="M137" s="90">
        <v>0</v>
      </c>
      <c r="N137" s="90">
        <v>0</v>
      </c>
      <c r="O137" s="35">
        <v>0</v>
      </c>
      <c r="P137" s="106"/>
    </row>
    <row r="138" spans="1:16" outlineLevel="1" x14ac:dyDescent="0.25">
      <c r="A138" s="17">
        <f t="shared" si="38"/>
        <v>118</v>
      </c>
      <c r="B138" s="81" t="s">
        <v>127</v>
      </c>
      <c r="C138" s="91">
        <f t="shared" si="35"/>
        <v>768</v>
      </c>
      <c r="D138" s="92">
        <v>0</v>
      </c>
      <c r="E138" s="91">
        <v>768</v>
      </c>
      <c r="F138" s="92">
        <v>0</v>
      </c>
      <c r="G138" s="91">
        <f t="shared" si="36"/>
        <v>768</v>
      </c>
      <c r="H138" s="92">
        <v>0</v>
      </c>
      <c r="I138" s="91">
        <v>768</v>
      </c>
      <c r="J138" s="95">
        <f t="shared" si="37"/>
        <v>0</v>
      </c>
      <c r="K138" s="105"/>
      <c r="L138" s="90">
        <v>0</v>
      </c>
      <c r="M138" s="90">
        <v>0</v>
      </c>
      <c r="N138" s="90">
        <v>0</v>
      </c>
      <c r="O138" s="35">
        <v>0</v>
      </c>
      <c r="P138" s="106"/>
    </row>
    <row r="139" spans="1:16" outlineLevel="1" x14ac:dyDescent="0.25">
      <c r="A139" s="17">
        <f t="shared" si="38"/>
        <v>119</v>
      </c>
      <c r="B139" s="81" t="s">
        <v>128</v>
      </c>
      <c r="C139" s="91">
        <f t="shared" si="35"/>
        <v>0</v>
      </c>
      <c r="D139" s="92">
        <v>0</v>
      </c>
      <c r="E139" s="91"/>
      <c r="F139" s="92">
        <v>0</v>
      </c>
      <c r="G139" s="91">
        <f t="shared" si="36"/>
        <v>0</v>
      </c>
      <c r="H139" s="92">
        <v>0</v>
      </c>
      <c r="I139" s="91"/>
      <c r="J139" s="95">
        <f t="shared" si="37"/>
        <v>0</v>
      </c>
      <c r="K139" s="105"/>
      <c r="L139" s="90">
        <v>0</v>
      </c>
      <c r="M139" s="90">
        <v>0</v>
      </c>
      <c r="N139" s="90">
        <v>0</v>
      </c>
      <c r="O139" s="35">
        <v>0</v>
      </c>
      <c r="P139" s="106"/>
    </row>
    <row r="140" spans="1:16" outlineLevel="1" x14ac:dyDescent="0.25">
      <c r="A140" s="17">
        <f t="shared" si="38"/>
        <v>120</v>
      </c>
      <c r="B140" s="81" t="s">
        <v>129</v>
      </c>
      <c r="C140" s="91">
        <f t="shared" si="35"/>
        <v>499</v>
      </c>
      <c r="D140" s="92">
        <v>0</v>
      </c>
      <c r="E140" s="91">
        <v>499</v>
      </c>
      <c r="F140" s="92">
        <v>0</v>
      </c>
      <c r="G140" s="91">
        <f t="shared" si="36"/>
        <v>499</v>
      </c>
      <c r="H140" s="92">
        <v>0</v>
      </c>
      <c r="I140" s="91">
        <v>499</v>
      </c>
      <c r="J140" s="95">
        <f t="shared" si="37"/>
        <v>0</v>
      </c>
      <c r="K140" s="105"/>
      <c r="L140" s="90">
        <v>0</v>
      </c>
      <c r="M140" s="90">
        <v>0</v>
      </c>
      <c r="N140" s="90">
        <v>0</v>
      </c>
      <c r="O140" s="35">
        <v>0</v>
      </c>
      <c r="P140" s="106"/>
    </row>
    <row r="141" spans="1:16" outlineLevel="1" x14ac:dyDescent="0.25">
      <c r="A141" s="17">
        <f t="shared" si="38"/>
        <v>121</v>
      </c>
      <c r="B141" s="81" t="s">
        <v>130</v>
      </c>
      <c r="C141" s="91">
        <f t="shared" si="35"/>
        <v>0</v>
      </c>
      <c r="D141" s="92">
        <v>0</v>
      </c>
      <c r="E141" s="91"/>
      <c r="F141" s="92">
        <v>0</v>
      </c>
      <c r="G141" s="91">
        <f t="shared" si="36"/>
        <v>0</v>
      </c>
      <c r="H141" s="92">
        <v>0</v>
      </c>
      <c r="I141" s="91"/>
      <c r="J141" s="95">
        <f t="shared" si="37"/>
        <v>0</v>
      </c>
      <c r="K141" s="105"/>
      <c r="L141" s="90">
        <v>0</v>
      </c>
      <c r="M141" s="90">
        <v>0</v>
      </c>
      <c r="N141" s="90">
        <v>0</v>
      </c>
      <c r="O141" s="35">
        <v>0</v>
      </c>
      <c r="P141" s="106"/>
    </row>
    <row r="142" spans="1:16" outlineLevel="1" x14ac:dyDescent="0.25">
      <c r="A142" s="17">
        <f t="shared" si="38"/>
        <v>122</v>
      </c>
      <c r="B142" s="81" t="s">
        <v>131</v>
      </c>
      <c r="C142" s="91">
        <f t="shared" si="35"/>
        <v>270</v>
      </c>
      <c r="D142" s="92">
        <v>0</v>
      </c>
      <c r="E142" s="91">
        <v>270</v>
      </c>
      <c r="F142" s="92">
        <v>0</v>
      </c>
      <c r="G142" s="91">
        <f t="shared" si="36"/>
        <v>270</v>
      </c>
      <c r="H142" s="92">
        <v>0</v>
      </c>
      <c r="I142" s="91">
        <v>270</v>
      </c>
      <c r="J142" s="95">
        <f t="shared" si="37"/>
        <v>0</v>
      </c>
      <c r="K142" s="105"/>
      <c r="L142" s="90">
        <v>0</v>
      </c>
      <c r="M142" s="90">
        <v>0</v>
      </c>
      <c r="N142" s="90">
        <v>0</v>
      </c>
      <c r="O142" s="35">
        <v>0</v>
      </c>
      <c r="P142" s="106"/>
    </row>
    <row r="143" spans="1:16" x14ac:dyDescent="0.25">
      <c r="A143" s="20">
        <v>9</v>
      </c>
      <c r="B143" s="76" t="s">
        <v>132</v>
      </c>
      <c r="C143" s="5">
        <f>SUM(C144:C155)</f>
        <v>156746.5</v>
      </c>
      <c r="D143" s="5">
        <f t="shared" ref="D143:L143" si="39">SUM(D144:D155)</f>
        <v>0</v>
      </c>
      <c r="E143" s="5">
        <f t="shared" si="39"/>
        <v>156746.5</v>
      </c>
      <c r="F143" s="5">
        <f t="shared" si="39"/>
        <v>0</v>
      </c>
      <c r="G143" s="5">
        <f t="shared" si="39"/>
        <v>83278.900000000023</v>
      </c>
      <c r="H143" s="5">
        <f t="shared" si="39"/>
        <v>53118.2</v>
      </c>
      <c r="I143" s="5">
        <f t="shared" si="39"/>
        <v>11460.7</v>
      </c>
      <c r="J143" s="5">
        <f t="shared" si="39"/>
        <v>18700</v>
      </c>
      <c r="K143" s="5">
        <f t="shared" si="39"/>
        <v>0</v>
      </c>
      <c r="L143" s="5">
        <f t="shared" si="39"/>
        <v>0</v>
      </c>
      <c r="M143" s="5">
        <f>SUM(M144:M155)</f>
        <v>0</v>
      </c>
      <c r="N143" s="5">
        <f>SUM(N144:N155)</f>
        <v>0</v>
      </c>
      <c r="O143" s="5">
        <f>SUM(O144:O155)</f>
        <v>0</v>
      </c>
      <c r="P143" s="29">
        <f>SUM(P144:P155)</f>
        <v>0</v>
      </c>
    </row>
    <row r="144" spans="1:16" ht="18.75" customHeight="1" outlineLevel="1" x14ac:dyDescent="0.25">
      <c r="A144" s="17">
        <f>+A142+1</f>
        <v>123</v>
      </c>
      <c r="B144" s="69" t="s">
        <v>11</v>
      </c>
      <c r="C144" s="98">
        <v>73000</v>
      </c>
      <c r="D144" s="98"/>
      <c r="E144" s="98">
        <v>73000</v>
      </c>
      <c r="F144" s="98"/>
      <c r="G144" s="98">
        <f>H144+I144+J144</f>
        <v>58256.3</v>
      </c>
      <c r="H144" s="99">
        <f>300+90+144+240+216+96+4488+10065+6963+6549+1056+8118+5360</f>
        <v>43685</v>
      </c>
      <c r="I144" s="99">
        <f>21+48+28.8+72+25.8+33.1+396+931+521+3847.3+169+981+997.3</f>
        <v>8071.3</v>
      </c>
      <c r="J144" s="99">
        <f>2000+2000+2500</f>
        <v>6500</v>
      </c>
      <c r="K144" s="105" t="s">
        <v>732</v>
      </c>
      <c r="L144" s="6">
        <v>0</v>
      </c>
      <c r="M144" s="6">
        <v>0</v>
      </c>
      <c r="N144" s="6">
        <v>0</v>
      </c>
      <c r="O144" s="6">
        <v>0</v>
      </c>
      <c r="P144" s="106" t="s">
        <v>732</v>
      </c>
    </row>
    <row r="145" spans="1:16" outlineLevel="1" x14ac:dyDescent="0.25">
      <c r="A145" s="17">
        <f t="shared" ref="A145:A155" si="40">+A144+1</f>
        <v>124</v>
      </c>
      <c r="B145" s="79" t="s">
        <v>133</v>
      </c>
      <c r="C145" s="98">
        <v>1900</v>
      </c>
      <c r="D145" s="98"/>
      <c r="E145" s="98">
        <v>1900</v>
      </c>
      <c r="F145" s="98"/>
      <c r="G145" s="98">
        <f t="shared" ref="G145:G155" si="41">H145+I145+J145</f>
        <v>822</v>
      </c>
      <c r="H145" s="99">
        <f>150+165+165</f>
        <v>480</v>
      </c>
      <c r="I145" s="99">
        <f>108+108+126</f>
        <v>342</v>
      </c>
      <c r="J145" s="99"/>
      <c r="K145" s="105"/>
      <c r="L145" s="6">
        <v>0</v>
      </c>
      <c r="M145" s="6">
        <v>0</v>
      </c>
      <c r="N145" s="6">
        <v>0</v>
      </c>
      <c r="O145" s="6">
        <v>0</v>
      </c>
      <c r="P145" s="106"/>
    </row>
    <row r="146" spans="1:16" outlineLevel="1" x14ac:dyDescent="0.25">
      <c r="A146" s="17">
        <f t="shared" si="40"/>
        <v>125</v>
      </c>
      <c r="B146" s="79" t="s">
        <v>134</v>
      </c>
      <c r="C146" s="98">
        <v>7500</v>
      </c>
      <c r="D146" s="98"/>
      <c r="E146" s="98">
        <v>7500</v>
      </c>
      <c r="F146" s="98"/>
      <c r="G146" s="98">
        <f t="shared" si="41"/>
        <v>427</v>
      </c>
      <c r="H146" s="99">
        <v>330</v>
      </c>
      <c r="I146" s="99">
        <v>97</v>
      </c>
      <c r="J146" s="99"/>
      <c r="K146" s="105"/>
      <c r="L146" s="6">
        <v>0</v>
      </c>
      <c r="M146" s="6">
        <v>0</v>
      </c>
      <c r="N146" s="6">
        <v>0</v>
      </c>
      <c r="O146" s="6">
        <v>0</v>
      </c>
      <c r="P146" s="106"/>
    </row>
    <row r="147" spans="1:16" outlineLevel="1" x14ac:dyDescent="0.25">
      <c r="A147" s="17">
        <f t="shared" si="40"/>
        <v>126</v>
      </c>
      <c r="B147" s="79" t="s">
        <v>135</v>
      </c>
      <c r="C147" s="98">
        <v>1500</v>
      </c>
      <c r="D147" s="98"/>
      <c r="E147" s="98">
        <v>1500</v>
      </c>
      <c r="F147" s="98"/>
      <c r="G147" s="99">
        <f t="shared" si="41"/>
        <v>998.6</v>
      </c>
      <c r="H147" s="99">
        <f>450+165</f>
        <v>615</v>
      </c>
      <c r="I147" s="99">
        <f>315+68.6</f>
        <v>383.6</v>
      </c>
      <c r="J147" s="99"/>
      <c r="K147" s="105"/>
      <c r="L147" s="6">
        <v>0</v>
      </c>
      <c r="M147" s="6">
        <v>0</v>
      </c>
      <c r="N147" s="6">
        <v>0</v>
      </c>
      <c r="O147" s="6">
        <v>0</v>
      </c>
      <c r="P147" s="106"/>
    </row>
    <row r="148" spans="1:16" outlineLevel="1" x14ac:dyDescent="0.25">
      <c r="A148" s="17">
        <f t="shared" si="40"/>
        <v>127</v>
      </c>
      <c r="B148" s="79" t="s">
        <v>136</v>
      </c>
      <c r="C148" s="98">
        <v>12000</v>
      </c>
      <c r="D148" s="98"/>
      <c r="E148" s="98">
        <v>12000</v>
      </c>
      <c r="F148" s="98"/>
      <c r="G148" s="98">
        <f t="shared" si="41"/>
        <v>1273.2</v>
      </c>
      <c r="H148" s="99">
        <v>930</v>
      </c>
      <c r="I148" s="99">
        <f>264+79.2</f>
        <v>343.2</v>
      </c>
      <c r="J148" s="99"/>
      <c r="K148" s="105"/>
      <c r="L148" s="6">
        <v>0</v>
      </c>
      <c r="M148" s="6">
        <v>0</v>
      </c>
      <c r="N148" s="6">
        <v>0</v>
      </c>
      <c r="O148" s="6">
        <v>0</v>
      </c>
      <c r="P148" s="106"/>
    </row>
    <row r="149" spans="1:16" outlineLevel="1" x14ac:dyDescent="0.25">
      <c r="A149" s="17">
        <f t="shared" si="40"/>
        <v>128</v>
      </c>
      <c r="B149" s="79" t="s">
        <v>137</v>
      </c>
      <c r="C149" s="98">
        <v>7298.5</v>
      </c>
      <c r="D149" s="98"/>
      <c r="E149" s="98">
        <v>7298.5</v>
      </c>
      <c r="F149" s="98"/>
      <c r="G149" s="98">
        <f t="shared" si="41"/>
        <v>7298.5</v>
      </c>
      <c r="H149" s="99">
        <f>650+160+330+330</f>
        <v>1470</v>
      </c>
      <c r="I149" s="99">
        <f>45+59.5+49.5+49.5</f>
        <v>203.5</v>
      </c>
      <c r="J149" s="99">
        <f>3625+2000</f>
        <v>5625</v>
      </c>
      <c r="K149" s="105"/>
      <c r="L149" s="6">
        <v>0</v>
      </c>
      <c r="M149" s="6">
        <v>0</v>
      </c>
      <c r="N149" s="6">
        <v>0</v>
      </c>
      <c r="O149" s="6">
        <v>0</v>
      </c>
      <c r="P149" s="106"/>
    </row>
    <row r="150" spans="1:16" outlineLevel="1" x14ac:dyDescent="0.25">
      <c r="A150" s="17">
        <f t="shared" si="40"/>
        <v>129</v>
      </c>
      <c r="B150" s="79" t="s">
        <v>138</v>
      </c>
      <c r="C150" s="98">
        <v>10500</v>
      </c>
      <c r="D150" s="98"/>
      <c r="E150" s="98">
        <v>10500</v>
      </c>
      <c r="F150" s="98"/>
      <c r="G150" s="98">
        <f t="shared" si="41"/>
        <v>671</v>
      </c>
      <c r="H150" s="99">
        <f>160+330</f>
        <v>490</v>
      </c>
      <c r="I150" s="99">
        <f>93+88</f>
        <v>181</v>
      </c>
      <c r="J150" s="99"/>
      <c r="K150" s="105"/>
      <c r="L150" s="6">
        <v>0</v>
      </c>
      <c r="M150" s="6">
        <v>0</v>
      </c>
      <c r="N150" s="6">
        <v>0</v>
      </c>
      <c r="O150" s="6">
        <v>0</v>
      </c>
      <c r="P150" s="106"/>
    </row>
    <row r="151" spans="1:16" outlineLevel="1" x14ac:dyDescent="0.25">
      <c r="A151" s="17">
        <f t="shared" si="40"/>
        <v>130</v>
      </c>
      <c r="B151" s="79" t="s">
        <v>139</v>
      </c>
      <c r="C151" s="98">
        <v>12000</v>
      </c>
      <c r="D151" s="98"/>
      <c r="E151" s="98">
        <v>12000</v>
      </c>
      <c r="F151" s="98"/>
      <c r="G151" s="98">
        <f t="shared" si="41"/>
        <v>485.1</v>
      </c>
      <c r="H151" s="99">
        <f>150+160</f>
        <v>310</v>
      </c>
      <c r="I151" s="99">
        <f>81+94.1</f>
        <v>175.1</v>
      </c>
      <c r="J151" s="99"/>
      <c r="K151" s="105"/>
      <c r="L151" s="6">
        <v>0</v>
      </c>
      <c r="M151" s="6">
        <v>0</v>
      </c>
      <c r="N151" s="6">
        <v>0</v>
      </c>
      <c r="O151" s="6">
        <v>0</v>
      </c>
      <c r="P151" s="106"/>
    </row>
    <row r="152" spans="1:16" outlineLevel="1" x14ac:dyDescent="0.25">
      <c r="A152" s="17">
        <f t="shared" si="40"/>
        <v>131</v>
      </c>
      <c r="B152" s="79" t="s">
        <v>140</v>
      </c>
      <c r="C152" s="98">
        <v>6000</v>
      </c>
      <c r="D152" s="98"/>
      <c r="E152" s="98">
        <v>6000</v>
      </c>
      <c r="F152" s="98"/>
      <c r="G152" s="98">
        <f t="shared" si="41"/>
        <v>1490.3</v>
      </c>
      <c r="H152" s="99">
        <f>460+330+165</f>
        <v>955</v>
      </c>
      <c r="I152" s="99">
        <f>168+77+200.4+89.9</f>
        <v>535.29999999999995</v>
      </c>
      <c r="J152" s="99"/>
      <c r="K152" s="105"/>
      <c r="L152" s="6">
        <v>0</v>
      </c>
      <c r="M152" s="6">
        <v>0</v>
      </c>
      <c r="N152" s="6">
        <v>0</v>
      </c>
      <c r="O152" s="6">
        <v>0</v>
      </c>
      <c r="P152" s="106"/>
    </row>
    <row r="153" spans="1:16" outlineLevel="1" x14ac:dyDescent="0.25">
      <c r="A153" s="17">
        <f t="shared" si="40"/>
        <v>132</v>
      </c>
      <c r="B153" s="79" t="s">
        <v>141</v>
      </c>
      <c r="C153" s="98">
        <v>9000</v>
      </c>
      <c r="D153" s="98"/>
      <c r="E153" s="98">
        <v>9000</v>
      </c>
      <c r="F153" s="98"/>
      <c r="G153" s="98">
        <f t="shared" si="41"/>
        <v>898.1</v>
      </c>
      <c r="H153" s="99">
        <f>450+160</f>
        <v>610</v>
      </c>
      <c r="I153" s="99">
        <f>197.2+90.9</f>
        <v>288.10000000000002</v>
      </c>
      <c r="J153" s="99"/>
      <c r="K153" s="105"/>
      <c r="L153" s="6">
        <v>0</v>
      </c>
      <c r="M153" s="6">
        <v>0</v>
      </c>
      <c r="N153" s="6">
        <v>0</v>
      </c>
      <c r="O153" s="6">
        <v>0</v>
      </c>
      <c r="P153" s="106"/>
    </row>
    <row r="154" spans="1:16" outlineLevel="1" x14ac:dyDescent="0.25">
      <c r="A154" s="17">
        <f t="shared" si="40"/>
        <v>133</v>
      </c>
      <c r="B154" s="79" t="s">
        <v>142</v>
      </c>
      <c r="C154" s="98">
        <v>13000</v>
      </c>
      <c r="D154" s="98"/>
      <c r="E154" s="98">
        <v>13000</v>
      </c>
      <c r="F154" s="98"/>
      <c r="G154" s="98">
        <f t="shared" si="41"/>
        <v>9086</v>
      </c>
      <c r="H154" s="99">
        <v>2052</v>
      </c>
      <c r="I154" s="99">
        <v>459</v>
      </c>
      <c r="J154" s="99">
        <v>6575</v>
      </c>
      <c r="K154" s="105"/>
      <c r="L154" s="6">
        <v>0</v>
      </c>
      <c r="M154" s="6">
        <v>0</v>
      </c>
      <c r="N154" s="6">
        <v>0</v>
      </c>
      <c r="O154" s="6">
        <v>0</v>
      </c>
      <c r="P154" s="106"/>
    </row>
    <row r="155" spans="1:16" outlineLevel="1" x14ac:dyDescent="0.25">
      <c r="A155" s="17">
        <f t="shared" si="40"/>
        <v>134</v>
      </c>
      <c r="B155" s="79" t="s">
        <v>143</v>
      </c>
      <c r="C155" s="98">
        <v>3048</v>
      </c>
      <c r="D155" s="98"/>
      <c r="E155" s="98">
        <v>3048</v>
      </c>
      <c r="F155" s="98"/>
      <c r="G155" s="98">
        <f t="shared" si="41"/>
        <v>1572.8</v>
      </c>
      <c r="H155" s="98">
        <f>330+135.2+396+330</f>
        <v>1191.2</v>
      </c>
      <c r="I155" s="98">
        <f>144+79.2+79.2+79.2</f>
        <v>381.59999999999997</v>
      </c>
      <c r="J155" s="98"/>
      <c r="K155" s="105"/>
      <c r="L155" s="6">
        <v>0</v>
      </c>
      <c r="M155" s="6">
        <v>0</v>
      </c>
      <c r="N155" s="6">
        <v>0</v>
      </c>
      <c r="O155" s="6">
        <v>0</v>
      </c>
      <c r="P155" s="106"/>
    </row>
    <row r="156" spans="1:16" ht="22.5" customHeight="1" x14ac:dyDescent="0.25">
      <c r="A156" s="71">
        <v>10</v>
      </c>
      <c r="B156" s="76" t="s">
        <v>144</v>
      </c>
      <c r="C156" s="83">
        <f>SUM(C157:C172)</f>
        <v>88999</v>
      </c>
      <c r="D156" s="83">
        <f t="shared" ref="D156:L156" si="42">SUM(D157:D172)</f>
        <v>0</v>
      </c>
      <c r="E156" s="83">
        <f t="shared" si="42"/>
        <v>80208.479999999981</v>
      </c>
      <c r="F156" s="83">
        <f t="shared" si="42"/>
        <v>0</v>
      </c>
      <c r="G156" s="83">
        <f t="shared" si="42"/>
        <v>80208.479999999981</v>
      </c>
      <c r="H156" s="83">
        <f t="shared" si="42"/>
        <v>12031.272000000001</v>
      </c>
      <c r="I156" s="83">
        <f t="shared" si="42"/>
        <v>24062.544000000002</v>
      </c>
      <c r="J156" s="83">
        <f t="shared" si="42"/>
        <v>44114.664000000004</v>
      </c>
      <c r="K156" s="5">
        <f t="shared" si="42"/>
        <v>0</v>
      </c>
      <c r="L156" s="5">
        <f t="shared" si="42"/>
        <v>0</v>
      </c>
      <c r="M156" s="5">
        <f>SUM(M157:M172)</f>
        <v>0</v>
      </c>
      <c r="N156" s="5">
        <f>SUM(N157:N172)</f>
        <v>0</v>
      </c>
      <c r="O156" s="5">
        <f>SUM(O157:O172)</f>
        <v>0</v>
      </c>
      <c r="P156" s="5">
        <f>SUM(P157:P172)</f>
        <v>0</v>
      </c>
    </row>
    <row r="157" spans="1:16" ht="18.75" customHeight="1" outlineLevel="1" x14ac:dyDescent="0.25">
      <c r="A157" s="68">
        <f>+A155+1</f>
        <v>135</v>
      </c>
      <c r="B157" s="69" t="s">
        <v>11</v>
      </c>
      <c r="C157" s="90">
        <v>7553</v>
      </c>
      <c r="D157" s="90">
        <v>0</v>
      </c>
      <c r="E157" s="90">
        <v>7175.3499999999995</v>
      </c>
      <c r="F157" s="90"/>
      <c r="G157" s="90">
        <f>+H157+I157+J157</f>
        <v>7175.3499999999995</v>
      </c>
      <c r="H157" s="90">
        <f>+E157*0.15</f>
        <v>1076.3024999999998</v>
      </c>
      <c r="I157" s="90">
        <f>+E157*0.3</f>
        <v>2152.6049999999996</v>
      </c>
      <c r="J157" s="90">
        <f>+E157*0.55</f>
        <v>3946.4425000000001</v>
      </c>
      <c r="K157" s="105" t="s">
        <v>732</v>
      </c>
      <c r="L157" s="6"/>
      <c r="M157" s="6"/>
      <c r="N157" s="6"/>
      <c r="O157" s="6"/>
      <c r="P157" s="105" t="s">
        <v>732</v>
      </c>
    </row>
    <row r="158" spans="1:16" outlineLevel="1" x14ac:dyDescent="0.25">
      <c r="A158" s="68">
        <f t="shared" ref="A158:A172" si="43">+A157+1</f>
        <v>136</v>
      </c>
      <c r="B158" s="79" t="s">
        <v>145</v>
      </c>
      <c r="C158" s="90">
        <v>1189</v>
      </c>
      <c r="D158" s="90">
        <v>0</v>
      </c>
      <c r="E158" s="90">
        <v>1189</v>
      </c>
      <c r="F158" s="90">
        <v>0</v>
      </c>
      <c r="G158" s="90">
        <f t="shared" ref="G158:G171" si="44">+H158+I158+J158</f>
        <v>1189</v>
      </c>
      <c r="H158" s="90">
        <f t="shared" ref="H158:H171" si="45">+E158*0.15</f>
        <v>178.35</v>
      </c>
      <c r="I158" s="90">
        <f t="shared" ref="I158:I171" si="46">+E158*0.3</f>
        <v>356.7</v>
      </c>
      <c r="J158" s="90">
        <f t="shared" ref="J158:J171" si="47">+E158*0.55</f>
        <v>653.95000000000005</v>
      </c>
      <c r="K158" s="105"/>
      <c r="L158" s="6">
        <v>0</v>
      </c>
      <c r="M158" s="6">
        <v>0</v>
      </c>
      <c r="N158" s="6">
        <v>0</v>
      </c>
      <c r="O158" s="6">
        <v>0</v>
      </c>
      <c r="P158" s="105"/>
    </row>
    <row r="159" spans="1:16" outlineLevel="1" x14ac:dyDescent="0.25">
      <c r="A159" s="68">
        <f t="shared" si="43"/>
        <v>137</v>
      </c>
      <c r="B159" s="79" t="s">
        <v>146</v>
      </c>
      <c r="C159" s="90">
        <v>3600</v>
      </c>
      <c r="D159" s="90">
        <v>0</v>
      </c>
      <c r="E159" s="90">
        <v>3600</v>
      </c>
      <c r="F159" s="90">
        <v>0</v>
      </c>
      <c r="G159" s="90">
        <f t="shared" si="44"/>
        <v>3600</v>
      </c>
      <c r="H159" s="90">
        <f t="shared" si="45"/>
        <v>540</v>
      </c>
      <c r="I159" s="90">
        <f t="shared" si="46"/>
        <v>1080</v>
      </c>
      <c r="J159" s="90">
        <f t="shared" si="47"/>
        <v>1980.0000000000002</v>
      </c>
      <c r="K159" s="105"/>
      <c r="L159" s="6">
        <v>0</v>
      </c>
      <c r="M159" s="6">
        <v>0</v>
      </c>
      <c r="N159" s="6">
        <v>0</v>
      </c>
      <c r="O159" s="6">
        <v>0</v>
      </c>
      <c r="P159" s="105"/>
    </row>
    <row r="160" spans="1:16" outlineLevel="1" x14ac:dyDescent="0.25">
      <c r="A160" s="68">
        <f t="shared" si="43"/>
        <v>138</v>
      </c>
      <c r="B160" s="79" t="s">
        <v>147</v>
      </c>
      <c r="C160" s="90">
        <v>2850</v>
      </c>
      <c r="D160" s="90">
        <v>0</v>
      </c>
      <c r="E160" s="90">
        <v>2850</v>
      </c>
      <c r="F160" s="90">
        <v>0</v>
      </c>
      <c r="G160" s="90">
        <f t="shared" si="44"/>
        <v>2850</v>
      </c>
      <c r="H160" s="90">
        <f t="shared" si="45"/>
        <v>427.5</v>
      </c>
      <c r="I160" s="90">
        <f t="shared" si="46"/>
        <v>855</v>
      </c>
      <c r="J160" s="90">
        <f t="shared" si="47"/>
        <v>1567.5000000000002</v>
      </c>
      <c r="K160" s="105"/>
      <c r="L160" s="6">
        <v>0</v>
      </c>
      <c r="M160" s="6">
        <v>0</v>
      </c>
      <c r="N160" s="6">
        <v>0</v>
      </c>
      <c r="O160" s="6">
        <v>0</v>
      </c>
      <c r="P160" s="105"/>
    </row>
    <row r="161" spans="1:16" outlineLevel="1" x14ac:dyDescent="0.25">
      <c r="A161" s="68">
        <f t="shared" si="43"/>
        <v>139</v>
      </c>
      <c r="B161" s="79" t="s">
        <v>148</v>
      </c>
      <c r="C161" s="90">
        <v>5210</v>
      </c>
      <c r="D161" s="90">
        <v>0</v>
      </c>
      <c r="E161" s="90">
        <v>4741.1000000000004</v>
      </c>
      <c r="F161" s="90">
        <v>0</v>
      </c>
      <c r="G161" s="90">
        <f t="shared" si="44"/>
        <v>4741.1000000000004</v>
      </c>
      <c r="H161" s="90">
        <f t="shared" si="45"/>
        <v>711.16500000000008</v>
      </c>
      <c r="I161" s="90">
        <f t="shared" si="46"/>
        <v>1422.3300000000002</v>
      </c>
      <c r="J161" s="90">
        <f t="shared" si="47"/>
        <v>2607.6050000000005</v>
      </c>
      <c r="K161" s="105"/>
      <c r="L161" s="6">
        <v>0</v>
      </c>
      <c r="M161" s="6">
        <v>0</v>
      </c>
      <c r="N161" s="6">
        <v>0</v>
      </c>
      <c r="O161" s="6">
        <v>0</v>
      </c>
      <c r="P161" s="105"/>
    </row>
    <row r="162" spans="1:16" outlineLevel="1" x14ac:dyDescent="0.25">
      <c r="A162" s="68">
        <f t="shared" si="43"/>
        <v>140</v>
      </c>
      <c r="B162" s="79" t="s">
        <v>149</v>
      </c>
      <c r="C162" s="90">
        <v>9583</v>
      </c>
      <c r="D162" s="90">
        <v>0</v>
      </c>
      <c r="E162" s="90">
        <v>8720.5300000000007</v>
      </c>
      <c r="F162" s="90">
        <v>0</v>
      </c>
      <c r="G162" s="90">
        <f t="shared" si="44"/>
        <v>8720.5300000000025</v>
      </c>
      <c r="H162" s="90">
        <f t="shared" si="45"/>
        <v>1308.0795000000001</v>
      </c>
      <c r="I162" s="90">
        <f t="shared" si="46"/>
        <v>2616.1590000000001</v>
      </c>
      <c r="J162" s="90">
        <f t="shared" si="47"/>
        <v>4796.2915000000012</v>
      </c>
      <c r="K162" s="105"/>
      <c r="L162" s="6">
        <v>0</v>
      </c>
      <c r="M162" s="6">
        <v>0</v>
      </c>
      <c r="N162" s="6">
        <v>0</v>
      </c>
      <c r="O162" s="6">
        <v>0</v>
      </c>
      <c r="P162" s="105"/>
    </row>
    <row r="163" spans="1:16" outlineLevel="1" x14ac:dyDescent="0.25">
      <c r="A163" s="68">
        <f t="shared" si="43"/>
        <v>141</v>
      </c>
      <c r="B163" s="79" t="s">
        <v>150</v>
      </c>
      <c r="C163" s="90">
        <v>7305</v>
      </c>
      <c r="D163" s="90">
        <v>0</v>
      </c>
      <c r="E163" s="90">
        <v>7305</v>
      </c>
      <c r="F163" s="90">
        <v>0</v>
      </c>
      <c r="G163" s="90">
        <f t="shared" si="44"/>
        <v>7305</v>
      </c>
      <c r="H163" s="90">
        <f t="shared" si="45"/>
        <v>1095.75</v>
      </c>
      <c r="I163" s="90">
        <f t="shared" si="46"/>
        <v>2191.5</v>
      </c>
      <c r="J163" s="90">
        <f t="shared" si="47"/>
        <v>4017.7500000000005</v>
      </c>
      <c r="K163" s="105"/>
      <c r="L163" s="6">
        <v>0</v>
      </c>
      <c r="M163" s="6">
        <v>0</v>
      </c>
      <c r="N163" s="6">
        <v>0</v>
      </c>
      <c r="O163" s="6">
        <v>0</v>
      </c>
      <c r="P163" s="105"/>
    </row>
    <row r="164" spans="1:16" outlineLevel="1" x14ac:dyDescent="0.25">
      <c r="A164" s="68">
        <f t="shared" si="43"/>
        <v>142</v>
      </c>
      <c r="B164" s="79" t="s">
        <v>151</v>
      </c>
      <c r="C164" s="90">
        <v>11869</v>
      </c>
      <c r="D164" s="90">
        <v>0</v>
      </c>
      <c r="E164" s="90">
        <v>10326.030000000001</v>
      </c>
      <c r="F164" s="90">
        <v>0</v>
      </c>
      <c r="G164" s="90">
        <f t="shared" si="44"/>
        <v>10326.030000000001</v>
      </c>
      <c r="H164" s="90">
        <f t="shared" si="45"/>
        <v>1548.9045000000001</v>
      </c>
      <c r="I164" s="90">
        <f t="shared" si="46"/>
        <v>3097.8090000000002</v>
      </c>
      <c r="J164" s="90">
        <f t="shared" si="47"/>
        <v>5679.3165000000008</v>
      </c>
      <c r="K164" s="105"/>
      <c r="L164" s="6">
        <v>0</v>
      </c>
      <c r="M164" s="6">
        <v>0</v>
      </c>
      <c r="N164" s="6">
        <v>0</v>
      </c>
      <c r="O164" s="6">
        <v>0</v>
      </c>
      <c r="P164" s="105"/>
    </row>
    <row r="165" spans="1:16" outlineLevel="1" x14ac:dyDescent="0.25">
      <c r="A165" s="68">
        <f t="shared" si="43"/>
        <v>143</v>
      </c>
      <c r="B165" s="79" t="s">
        <v>152</v>
      </c>
      <c r="C165" s="90">
        <v>1922</v>
      </c>
      <c r="D165" s="90">
        <v>0</v>
      </c>
      <c r="E165" s="90">
        <v>1922</v>
      </c>
      <c r="F165" s="90"/>
      <c r="G165" s="90">
        <f t="shared" si="44"/>
        <v>1922.0000000000002</v>
      </c>
      <c r="H165" s="90">
        <f t="shared" si="45"/>
        <v>288.3</v>
      </c>
      <c r="I165" s="90">
        <f t="shared" si="46"/>
        <v>576.6</v>
      </c>
      <c r="J165" s="90">
        <f t="shared" si="47"/>
        <v>1057.1000000000001</v>
      </c>
      <c r="K165" s="105"/>
      <c r="L165" s="6">
        <v>0</v>
      </c>
      <c r="M165" s="6">
        <v>0</v>
      </c>
      <c r="N165" s="6">
        <v>0</v>
      </c>
      <c r="O165" s="6">
        <v>0</v>
      </c>
      <c r="P165" s="105"/>
    </row>
    <row r="166" spans="1:16" outlineLevel="1" x14ac:dyDescent="0.25">
      <c r="A166" s="68">
        <f t="shared" si="43"/>
        <v>144</v>
      </c>
      <c r="B166" s="79" t="s">
        <v>153</v>
      </c>
      <c r="C166" s="90">
        <v>1650</v>
      </c>
      <c r="D166" s="90">
        <v>0</v>
      </c>
      <c r="E166" s="90">
        <v>1650</v>
      </c>
      <c r="F166" s="90">
        <v>0</v>
      </c>
      <c r="G166" s="90">
        <f t="shared" si="44"/>
        <v>1650</v>
      </c>
      <c r="H166" s="90">
        <f t="shared" si="45"/>
        <v>247.5</v>
      </c>
      <c r="I166" s="90">
        <f t="shared" si="46"/>
        <v>495</v>
      </c>
      <c r="J166" s="90">
        <f t="shared" si="47"/>
        <v>907.50000000000011</v>
      </c>
      <c r="K166" s="105"/>
      <c r="L166" s="6">
        <v>0</v>
      </c>
      <c r="M166" s="6">
        <v>0</v>
      </c>
      <c r="N166" s="6">
        <v>0</v>
      </c>
      <c r="O166" s="6">
        <v>0</v>
      </c>
      <c r="P166" s="105"/>
    </row>
    <row r="167" spans="1:16" outlineLevel="1" x14ac:dyDescent="0.25">
      <c r="A167" s="68">
        <f t="shared" si="43"/>
        <v>145</v>
      </c>
      <c r="B167" s="79" t="s">
        <v>154</v>
      </c>
      <c r="C167" s="90">
        <v>9667</v>
      </c>
      <c r="D167" s="90">
        <v>0</v>
      </c>
      <c r="E167" s="90">
        <v>9280.32</v>
      </c>
      <c r="F167" s="90">
        <v>0</v>
      </c>
      <c r="G167" s="90">
        <f t="shared" si="44"/>
        <v>9280.32</v>
      </c>
      <c r="H167" s="90">
        <f t="shared" si="45"/>
        <v>1392.048</v>
      </c>
      <c r="I167" s="90">
        <f t="shared" si="46"/>
        <v>2784.096</v>
      </c>
      <c r="J167" s="90">
        <f t="shared" si="47"/>
        <v>5104.1760000000004</v>
      </c>
      <c r="K167" s="105"/>
      <c r="L167" s="6">
        <v>0</v>
      </c>
      <c r="M167" s="6">
        <v>0</v>
      </c>
      <c r="N167" s="6">
        <v>0</v>
      </c>
      <c r="O167" s="6">
        <v>0</v>
      </c>
      <c r="P167" s="105"/>
    </row>
    <row r="168" spans="1:16" outlineLevel="1" x14ac:dyDescent="0.25">
      <c r="A168" s="68">
        <f t="shared" si="43"/>
        <v>146</v>
      </c>
      <c r="B168" s="79" t="s">
        <v>155</v>
      </c>
      <c r="C168" s="90">
        <v>4689</v>
      </c>
      <c r="D168" s="90">
        <v>0</v>
      </c>
      <c r="E168" s="90">
        <v>4689</v>
      </c>
      <c r="F168" s="90">
        <v>0</v>
      </c>
      <c r="G168" s="90">
        <f t="shared" si="44"/>
        <v>4689</v>
      </c>
      <c r="H168" s="90">
        <f t="shared" si="45"/>
        <v>703.35</v>
      </c>
      <c r="I168" s="90">
        <f t="shared" si="46"/>
        <v>1406.7</v>
      </c>
      <c r="J168" s="90">
        <f t="shared" si="47"/>
        <v>2578.9500000000003</v>
      </c>
      <c r="K168" s="105"/>
      <c r="L168" s="6">
        <v>0</v>
      </c>
      <c r="M168" s="6">
        <v>0</v>
      </c>
      <c r="N168" s="6">
        <v>0</v>
      </c>
      <c r="O168" s="6">
        <v>0</v>
      </c>
      <c r="P168" s="105"/>
    </row>
    <row r="169" spans="1:16" outlineLevel="1" x14ac:dyDescent="0.25">
      <c r="A169" s="68">
        <f t="shared" si="43"/>
        <v>147</v>
      </c>
      <c r="B169" s="79" t="s">
        <v>156</v>
      </c>
      <c r="C169" s="90">
        <v>3293</v>
      </c>
      <c r="D169" s="90">
        <v>0</v>
      </c>
      <c r="E169" s="90">
        <v>3293</v>
      </c>
      <c r="F169" s="90">
        <v>0</v>
      </c>
      <c r="G169" s="90">
        <f t="shared" si="44"/>
        <v>3293</v>
      </c>
      <c r="H169" s="90">
        <f t="shared" si="45"/>
        <v>493.95</v>
      </c>
      <c r="I169" s="90">
        <f t="shared" si="46"/>
        <v>987.9</v>
      </c>
      <c r="J169" s="90">
        <f t="shared" si="47"/>
        <v>1811.15</v>
      </c>
      <c r="K169" s="105"/>
      <c r="L169" s="6">
        <v>0</v>
      </c>
      <c r="M169" s="6">
        <v>0</v>
      </c>
      <c r="N169" s="6">
        <v>0</v>
      </c>
      <c r="O169" s="6">
        <v>0</v>
      </c>
      <c r="P169" s="105"/>
    </row>
    <row r="170" spans="1:16" outlineLevel="1" x14ac:dyDescent="0.25">
      <c r="A170" s="68">
        <f t="shared" si="43"/>
        <v>148</v>
      </c>
      <c r="B170" s="79" t="s">
        <v>157</v>
      </c>
      <c r="C170" s="90">
        <v>6824</v>
      </c>
      <c r="D170" s="90">
        <v>0</v>
      </c>
      <c r="E170" s="90">
        <v>5800.4</v>
      </c>
      <c r="F170" s="90"/>
      <c r="G170" s="90">
        <f t="shared" si="44"/>
        <v>5800.4</v>
      </c>
      <c r="H170" s="90">
        <f t="shared" si="45"/>
        <v>870.06</v>
      </c>
      <c r="I170" s="90">
        <f t="shared" si="46"/>
        <v>1740.12</v>
      </c>
      <c r="J170" s="90">
        <f t="shared" si="47"/>
        <v>3190.2200000000003</v>
      </c>
      <c r="K170" s="105"/>
      <c r="L170" s="6">
        <v>0</v>
      </c>
      <c r="M170" s="6">
        <v>0</v>
      </c>
      <c r="N170" s="6">
        <v>0</v>
      </c>
      <c r="O170" s="6">
        <v>0</v>
      </c>
      <c r="P170" s="105"/>
    </row>
    <row r="171" spans="1:16" outlineLevel="1" x14ac:dyDescent="0.25">
      <c r="A171" s="68">
        <f t="shared" si="43"/>
        <v>149</v>
      </c>
      <c r="B171" s="79" t="s">
        <v>158</v>
      </c>
      <c r="C171" s="90">
        <v>11795</v>
      </c>
      <c r="D171" s="90">
        <v>0</v>
      </c>
      <c r="E171" s="90">
        <v>7666.75</v>
      </c>
      <c r="F171" s="90">
        <v>0</v>
      </c>
      <c r="G171" s="90">
        <f t="shared" si="44"/>
        <v>7666.7500000000009</v>
      </c>
      <c r="H171" s="90">
        <f t="shared" si="45"/>
        <v>1150.0125</v>
      </c>
      <c r="I171" s="90">
        <f t="shared" si="46"/>
        <v>2300.0250000000001</v>
      </c>
      <c r="J171" s="90">
        <f t="shared" si="47"/>
        <v>4216.7125000000005</v>
      </c>
      <c r="K171" s="105"/>
      <c r="L171" s="6">
        <v>0</v>
      </c>
      <c r="M171" s="6">
        <v>0</v>
      </c>
      <c r="N171" s="6">
        <v>0</v>
      </c>
      <c r="O171" s="6">
        <v>0</v>
      </c>
      <c r="P171" s="105"/>
    </row>
    <row r="172" spans="1:16" outlineLevel="1" x14ac:dyDescent="0.25">
      <c r="A172" s="68">
        <f t="shared" si="43"/>
        <v>150</v>
      </c>
      <c r="B172" s="79" t="s">
        <v>159</v>
      </c>
      <c r="C172" s="6"/>
      <c r="D172" s="6"/>
      <c r="E172" s="6"/>
      <c r="F172" s="6"/>
      <c r="G172" s="6"/>
      <c r="H172" s="6"/>
      <c r="I172" s="6"/>
      <c r="J172" s="6"/>
      <c r="K172" s="105"/>
      <c r="L172" s="6">
        <v>0</v>
      </c>
      <c r="M172" s="6">
        <v>0</v>
      </c>
      <c r="N172" s="6">
        <v>0</v>
      </c>
      <c r="O172" s="6">
        <v>0</v>
      </c>
      <c r="P172" s="105"/>
    </row>
    <row r="173" spans="1:16" x14ac:dyDescent="0.25">
      <c r="A173" s="20">
        <v>11</v>
      </c>
      <c r="B173" s="76" t="s">
        <v>160</v>
      </c>
      <c r="C173" s="5">
        <f>SUM(C174:C196)</f>
        <v>65000</v>
      </c>
      <c r="D173" s="5">
        <f t="shared" ref="D173:P173" si="48">SUM(D174:D196)</f>
        <v>0</v>
      </c>
      <c r="E173" s="5">
        <f t="shared" si="48"/>
        <v>65000</v>
      </c>
      <c r="F173" s="5">
        <f t="shared" si="48"/>
        <v>0</v>
      </c>
      <c r="G173" s="5">
        <f t="shared" si="48"/>
        <v>1467.8</v>
      </c>
      <c r="H173" s="5">
        <f t="shared" si="48"/>
        <v>1980</v>
      </c>
      <c r="I173" s="5">
        <f t="shared" si="48"/>
        <v>1380.1</v>
      </c>
      <c r="J173" s="5">
        <f t="shared" si="48"/>
        <v>0</v>
      </c>
      <c r="K173" s="5">
        <f t="shared" si="48"/>
        <v>0</v>
      </c>
      <c r="L173" s="5">
        <f t="shared" si="48"/>
        <v>0</v>
      </c>
      <c r="M173" s="5">
        <f t="shared" si="48"/>
        <v>0</v>
      </c>
      <c r="N173" s="5">
        <f t="shared" si="48"/>
        <v>0</v>
      </c>
      <c r="O173" s="5">
        <f t="shared" si="48"/>
        <v>0</v>
      </c>
      <c r="P173" s="29">
        <f t="shared" si="48"/>
        <v>0</v>
      </c>
    </row>
    <row r="174" spans="1:16" ht="18.75" customHeight="1" outlineLevel="1" x14ac:dyDescent="0.25">
      <c r="A174" s="17">
        <f>+A172+1</f>
        <v>151</v>
      </c>
      <c r="B174" s="69" t="s">
        <v>11</v>
      </c>
      <c r="C174" s="90">
        <v>18000</v>
      </c>
      <c r="D174" s="90">
        <f t="shared" ref="D174:D196" si="49">SUM(D175:D197)</f>
        <v>0</v>
      </c>
      <c r="E174" s="90">
        <v>18000</v>
      </c>
      <c r="F174" s="90">
        <v>0</v>
      </c>
      <c r="G174" s="91"/>
      <c r="H174" s="90"/>
      <c r="I174" s="85">
        <v>1232.3</v>
      </c>
      <c r="J174" s="90">
        <v>0</v>
      </c>
      <c r="K174" s="105" t="s">
        <v>732</v>
      </c>
      <c r="L174" s="6">
        <v>0</v>
      </c>
      <c r="M174" s="6">
        <v>0</v>
      </c>
      <c r="N174" s="6">
        <v>0</v>
      </c>
      <c r="O174" s="6">
        <v>0</v>
      </c>
      <c r="P174" s="106" t="s">
        <v>732</v>
      </c>
    </row>
    <row r="175" spans="1:16" outlineLevel="1" x14ac:dyDescent="0.25">
      <c r="A175" s="17">
        <f>+A174+1</f>
        <v>152</v>
      </c>
      <c r="B175" s="79" t="s">
        <v>161</v>
      </c>
      <c r="C175" s="90">
        <v>2000</v>
      </c>
      <c r="D175" s="90">
        <f t="shared" si="49"/>
        <v>0</v>
      </c>
      <c r="E175" s="90">
        <v>2000</v>
      </c>
      <c r="F175" s="90">
        <v>0</v>
      </c>
      <c r="G175" s="91">
        <v>1467.8</v>
      </c>
      <c r="H175" s="91">
        <v>1320</v>
      </c>
      <c r="I175" s="85">
        <v>147.80000000000001</v>
      </c>
      <c r="J175" s="90">
        <v>0</v>
      </c>
      <c r="K175" s="105"/>
      <c r="L175" s="6">
        <v>0</v>
      </c>
      <c r="M175" s="6">
        <v>0</v>
      </c>
      <c r="N175" s="6">
        <v>0</v>
      </c>
      <c r="O175" s="6">
        <v>0</v>
      </c>
      <c r="P175" s="106"/>
    </row>
    <row r="176" spans="1:16" outlineLevel="1" x14ac:dyDescent="0.25">
      <c r="A176" s="17">
        <f t="shared" ref="A176:A196" si="50">+A175+1</f>
        <v>153</v>
      </c>
      <c r="B176" s="79" t="s">
        <v>162</v>
      </c>
      <c r="C176" s="90">
        <v>3000</v>
      </c>
      <c r="D176" s="90">
        <f t="shared" si="49"/>
        <v>0</v>
      </c>
      <c r="E176" s="90">
        <v>3000</v>
      </c>
      <c r="F176" s="90">
        <v>0</v>
      </c>
      <c r="G176" s="90">
        <v>0</v>
      </c>
      <c r="H176" s="90">
        <v>0</v>
      </c>
      <c r="I176" s="90">
        <v>0</v>
      </c>
      <c r="J176" s="90">
        <v>0</v>
      </c>
      <c r="K176" s="105"/>
      <c r="L176" s="6">
        <v>0</v>
      </c>
      <c r="M176" s="6">
        <v>0</v>
      </c>
      <c r="N176" s="6">
        <v>0</v>
      </c>
      <c r="O176" s="6">
        <v>0</v>
      </c>
      <c r="P176" s="106"/>
    </row>
    <row r="177" spans="1:16" outlineLevel="1" x14ac:dyDescent="0.25">
      <c r="A177" s="17">
        <f t="shared" si="50"/>
        <v>154</v>
      </c>
      <c r="B177" s="79" t="s">
        <v>163</v>
      </c>
      <c r="C177" s="90">
        <v>3000</v>
      </c>
      <c r="D177" s="90">
        <f t="shared" si="49"/>
        <v>0</v>
      </c>
      <c r="E177" s="90">
        <v>3000</v>
      </c>
      <c r="F177" s="90">
        <v>0</v>
      </c>
      <c r="G177" s="90">
        <v>0</v>
      </c>
      <c r="H177" s="90">
        <v>0</v>
      </c>
      <c r="I177" s="90">
        <v>0</v>
      </c>
      <c r="J177" s="90">
        <v>0</v>
      </c>
      <c r="K177" s="105"/>
      <c r="L177" s="6">
        <v>0</v>
      </c>
      <c r="M177" s="6">
        <v>0</v>
      </c>
      <c r="N177" s="6">
        <v>0</v>
      </c>
      <c r="O177" s="6">
        <v>0</v>
      </c>
      <c r="P177" s="106"/>
    </row>
    <row r="178" spans="1:16" outlineLevel="1" x14ac:dyDescent="0.25">
      <c r="A178" s="17">
        <f t="shared" si="50"/>
        <v>155</v>
      </c>
      <c r="B178" s="79" t="s">
        <v>164</v>
      </c>
      <c r="C178" s="90">
        <v>0</v>
      </c>
      <c r="D178" s="90">
        <f t="shared" si="49"/>
        <v>0</v>
      </c>
      <c r="E178" s="90">
        <v>0</v>
      </c>
      <c r="F178" s="90">
        <v>0</v>
      </c>
      <c r="G178" s="90">
        <v>0</v>
      </c>
      <c r="H178" s="90">
        <v>0</v>
      </c>
      <c r="I178" s="90">
        <v>0</v>
      </c>
      <c r="J178" s="90">
        <v>0</v>
      </c>
      <c r="K178" s="105"/>
      <c r="L178" s="6">
        <v>0</v>
      </c>
      <c r="M178" s="6">
        <v>0</v>
      </c>
      <c r="N178" s="6">
        <v>0</v>
      </c>
      <c r="O178" s="6">
        <v>0</v>
      </c>
      <c r="P178" s="106"/>
    </row>
    <row r="179" spans="1:16" outlineLevel="1" x14ac:dyDescent="0.25">
      <c r="A179" s="17">
        <f t="shared" si="50"/>
        <v>156</v>
      </c>
      <c r="B179" s="79" t="s">
        <v>165</v>
      </c>
      <c r="C179" s="90">
        <v>3000</v>
      </c>
      <c r="D179" s="90">
        <f t="shared" si="49"/>
        <v>0</v>
      </c>
      <c r="E179" s="90">
        <v>3000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105"/>
      <c r="L179" s="6">
        <v>0</v>
      </c>
      <c r="M179" s="6">
        <v>0</v>
      </c>
      <c r="N179" s="6">
        <v>0</v>
      </c>
      <c r="O179" s="6">
        <v>0</v>
      </c>
      <c r="P179" s="106"/>
    </row>
    <row r="180" spans="1:16" outlineLevel="1" x14ac:dyDescent="0.25">
      <c r="A180" s="17">
        <f t="shared" si="50"/>
        <v>157</v>
      </c>
      <c r="B180" s="79" t="s">
        <v>166</v>
      </c>
      <c r="C180" s="90">
        <v>0</v>
      </c>
      <c r="D180" s="90">
        <f t="shared" si="49"/>
        <v>0</v>
      </c>
      <c r="E180" s="90">
        <v>0</v>
      </c>
      <c r="F180" s="90">
        <v>0</v>
      </c>
      <c r="G180" s="90">
        <v>0</v>
      </c>
      <c r="H180" s="90">
        <v>0</v>
      </c>
      <c r="I180" s="90">
        <v>0</v>
      </c>
      <c r="J180" s="90">
        <v>0</v>
      </c>
      <c r="K180" s="105"/>
      <c r="L180" s="6">
        <v>0</v>
      </c>
      <c r="M180" s="6">
        <v>0</v>
      </c>
      <c r="N180" s="6">
        <v>0</v>
      </c>
      <c r="O180" s="6">
        <v>0</v>
      </c>
      <c r="P180" s="106"/>
    </row>
    <row r="181" spans="1:16" outlineLevel="1" x14ac:dyDescent="0.25">
      <c r="A181" s="17">
        <f t="shared" si="50"/>
        <v>158</v>
      </c>
      <c r="B181" s="79" t="s">
        <v>167</v>
      </c>
      <c r="C181" s="90">
        <v>3000</v>
      </c>
      <c r="D181" s="90">
        <f t="shared" si="49"/>
        <v>0</v>
      </c>
      <c r="E181" s="90">
        <v>3000</v>
      </c>
      <c r="F181" s="90">
        <v>0</v>
      </c>
      <c r="G181" s="90">
        <v>0</v>
      </c>
      <c r="H181" s="90">
        <v>0</v>
      </c>
      <c r="I181" s="90">
        <v>0</v>
      </c>
      <c r="J181" s="90">
        <v>0</v>
      </c>
      <c r="K181" s="105"/>
      <c r="L181" s="6">
        <v>0</v>
      </c>
      <c r="M181" s="6">
        <v>0</v>
      </c>
      <c r="N181" s="6">
        <v>0</v>
      </c>
      <c r="O181" s="6">
        <v>0</v>
      </c>
      <c r="P181" s="106"/>
    </row>
    <row r="182" spans="1:16" outlineLevel="1" x14ac:dyDescent="0.25">
      <c r="A182" s="17">
        <f t="shared" si="50"/>
        <v>159</v>
      </c>
      <c r="B182" s="79" t="s">
        <v>168</v>
      </c>
      <c r="C182" s="90">
        <v>2000</v>
      </c>
      <c r="D182" s="90">
        <f t="shared" si="49"/>
        <v>0</v>
      </c>
      <c r="E182" s="90">
        <v>2000</v>
      </c>
      <c r="F182" s="90">
        <v>0</v>
      </c>
      <c r="G182" s="90">
        <v>0</v>
      </c>
      <c r="H182" s="90">
        <v>330</v>
      </c>
      <c r="I182" s="90">
        <v>0</v>
      </c>
      <c r="J182" s="90">
        <v>0</v>
      </c>
      <c r="K182" s="105"/>
      <c r="L182" s="6">
        <v>0</v>
      </c>
      <c r="M182" s="6">
        <v>0</v>
      </c>
      <c r="N182" s="6">
        <v>0</v>
      </c>
      <c r="O182" s="6">
        <v>0</v>
      </c>
      <c r="P182" s="106"/>
    </row>
    <row r="183" spans="1:16" outlineLevel="1" x14ac:dyDescent="0.25">
      <c r="A183" s="17">
        <f t="shared" si="50"/>
        <v>160</v>
      </c>
      <c r="B183" s="79" t="s">
        <v>169</v>
      </c>
      <c r="C183" s="90">
        <v>3000</v>
      </c>
      <c r="D183" s="90">
        <f t="shared" si="49"/>
        <v>0</v>
      </c>
      <c r="E183" s="90">
        <v>3000</v>
      </c>
      <c r="F183" s="90">
        <v>0</v>
      </c>
      <c r="G183" s="90">
        <v>0</v>
      </c>
      <c r="H183" s="90">
        <v>0</v>
      </c>
      <c r="I183" s="90">
        <v>0</v>
      </c>
      <c r="J183" s="90">
        <v>0</v>
      </c>
      <c r="K183" s="105"/>
      <c r="L183" s="6">
        <v>0</v>
      </c>
      <c r="M183" s="6">
        <v>0</v>
      </c>
      <c r="N183" s="6">
        <v>0</v>
      </c>
      <c r="O183" s="6">
        <v>0</v>
      </c>
      <c r="P183" s="106"/>
    </row>
    <row r="184" spans="1:16" outlineLevel="1" x14ac:dyDescent="0.25">
      <c r="A184" s="17">
        <f t="shared" si="50"/>
        <v>161</v>
      </c>
      <c r="B184" s="79" t="s">
        <v>170</v>
      </c>
      <c r="C184" s="90">
        <v>2000</v>
      </c>
      <c r="D184" s="90">
        <f t="shared" si="49"/>
        <v>0</v>
      </c>
      <c r="E184" s="90">
        <v>2000</v>
      </c>
      <c r="F184" s="90">
        <v>0</v>
      </c>
      <c r="G184" s="90">
        <v>0</v>
      </c>
      <c r="H184" s="90">
        <v>0</v>
      </c>
      <c r="I184" s="90">
        <v>0</v>
      </c>
      <c r="J184" s="90">
        <v>0</v>
      </c>
      <c r="K184" s="105"/>
      <c r="L184" s="6">
        <v>0</v>
      </c>
      <c r="M184" s="6">
        <v>0</v>
      </c>
      <c r="N184" s="6">
        <v>0</v>
      </c>
      <c r="O184" s="6">
        <v>0</v>
      </c>
      <c r="P184" s="106"/>
    </row>
    <row r="185" spans="1:16" outlineLevel="1" x14ac:dyDescent="0.25">
      <c r="A185" s="17">
        <f t="shared" si="50"/>
        <v>162</v>
      </c>
      <c r="B185" s="79" t="s">
        <v>171</v>
      </c>
      <c r="C185" s="90">
        <v>3000</v>
      </c>
      <c r="D185" s="90">
        <f t="shared" si="49"/>
        <v>0</v>
      </c>
      <c r="E185" s="90">
        <v>3000</v>
      </c>
      <c r="F185" s="90">
        <v>0</v>
      </c>
      <c r="G185" s="90">
        <v>0</v>
      </c>
      <c r="H185" s="90">
        <v>330</v>
      </c>
      <c r="I185" s="90">
        <v>0</v>
      </c>
      <c r="J185" s="90">
        <v>0</v>
      </c>
      <c r="K185" s="105"/>
      <c r="L185" s="6">
        <v>0</v>
      </c>
      <c r="M185" s="6">
        <v>0</v>
      </c>
      <c r="N185" s="6">
        <v>0</v>
      </c>
      <c r="O185" s="6">
        <v>0</v>
      </c>
      <c r="P185" s="106"/>
    </row>
    <row r="186" spans="1:16" outlineLevel="1" x14ac:dyDescent="0.25">
      <c r="A186" s="17">
        <f t="shared" si="50"/>
        <v>163</v>
      </c>
      <c r="B186" s="79" t="s">
        <v>172</v>
      </c>
      <c r="C186" s="90">
        <v>3000</v>
      </c>
      <c r="D186" s="90">
        <f t="shared" si="49"/>
        <v>0</v>
      </c>
      <c r="E186" s="90">
        <v>3000</v>
      </c>
      <c r="F186" s="90">
        <v>0</v>
      </c>
      <c r="G186" s="90">
        <v>0</v>
      </c>
      <c r="H186" s="90">
        <v>0</v>
      </c>
      <c r="I186" s="90">
        <v>0</v>
      </c>
      <c r="J186" s="90">
        <v>0</v>
      </c>
      <c r="K186" s="105"/>
      <c r="L186" s="6">
        <v>0</v>
      </c>
      <c r="M186" s="6">
        <v>0</v>
      </c>
      <c r="N186" s="6">
        <v>0</v>
      </c>
      <c r="O186" s="6">
        <v>0</v>
      </c>
      <c r="P186" s="106"/>
    </row>
    <row r="187" spans="1:16" outlineLevel="1" x14ac:dyDescent="0.25">
      <c r="A187" s="17">
        <f t="shared" si="50"/>
        <v>164</v>
      </c>
      <c r="B187" s="79" t="s">
        <v>173</v>
      </c>
      <c r="C187" s="90">
        <v>3000</v>
      </c>
      <c r="D187" s="90">
        <f t="shared" si="49"/>
        <v>0</v>
      </c>
      <c r="E187" s="90">
        <v>3000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105"/>
      <c r="L187" s="6">
        <v>0</v>
      </c>
      <c r="M187" s="6">
        <v>0</v>
      </c>
      <c r="N187" s="6">
        <v>0</v>
      </c>
      <c r="O187" s="6">
        <v>0</v>
      </c>
      <c r="P187" s="106"/>
    </row>
    <row r="188" spans="1:16" outlineLevel="1" x14ac:dyDescent="0.25">
      <c r="A188" s="17">
        <f t="shared" si="50"/>
        <v>165</v>
      </c>
      <c r="B188" s="79" t="s">
        <v>174</v>
      </c>
      <c r="C188" s="90">
        <v>1500</v>
      </c>
      <c r="D188" s="90">
        <f t="shared" si="49"/>
        <v>0</v>
      </c>
      <c r="E188" s="90">
        <v>1500</v>
      </c>
      <c r="F188" s="90">
        <v>0</v>
      </c>
      <c r="G188" s="90">
        <v>0</v>
      </c>
      <c r="H188" s="90">
        <v>0</v>
      </c>
      <c r="I188" s="90">
        <v>0</v>
      </c>
      <c r="J188" s="90">
        <v>0</v>
      </c>
      <c r="K188" s="105"/>
      <c r="L188" s="6">
        <v>0</v>
      </c>
      <c r="M188" s="6">
        <v>0</v>
      </c>
      <c r="N188" s="6">
        <v>0</v>
      </c>
      <c r="O188" s="6">
        <v>0</v>
      </c>
      <c r="P188" s="106"/>
    </row>
    <row r="189" spans="1:16" outlineLevel="1" x14ac:dyDescent="0.25">
      <c r="A189" s="17">
        <f t="shared" si="50"/>
        <v>166</v>
      </c>
      <c r="B189" s="79" t="s">
        <v>175</v>
      </c>
      <c r="C189" s="90">
        <v>3000</v>
      </c>
      <c r="D189" s="90">
        <f t="shared" si="49"/>
        <v>0</v>
      </c>
      <c r="E189" s="90">
        <v>3000</v>
      </c>
      <c r="F189" s="90">
        <v>0</v>
      </c>
      <c r="G189" s="90">
        <v>0</v>
      </c>
      <c r="H189" s="90">
        <v>0</v>
      </c>
      <c r="I189" s="90">
        <v>0</v>
      </c>
      <c r="J189" s="90">
        <v>0</v>
      </c>
      <c r="K189" s="105"/>
      <c r="L189" s="6">
        <v>0</v>
      </c>
      <c r="M189" s="6">
        <v>0</v>
      </c>
      <c r="N189" s="6">
        <v>0</v>
      </c>
      <c r="O189" s="6">
        <v>0</v>
      </c>
      <c r="P189" s="106"/>
    </row>
    <row r="190" spans="1:16" outlineLevel="1" x14ac:dyDescent="0.25">
      <c r="A190" s="17">
        <f t="shared" si="50"/>
        <v>167</v>
      </c>
      <c r="B190" s="79" t="s">
        <v>176</v>
      </c>
      <c r="C190" s="90">
        <v>3000</v>
      </c>
      <c r="D190" s="90">
        <f t="shared" si="49"/>
        <v>0</v>
      </c>
      <c r="E190" s="90">
        <v>3000</v>
      </c>
      <c r="F190" s="90">
        <v>0</v>
      </c>
      <c r="G190" s="90">
        <v>0</v>
      </c>
      <c r="H190" s="90">
        <v>0</v>
      </c>
      <c r="I190" s="90">
        <v>0</v>
      </c>
      <c r="J190" s="90">
        <v>0</v>
      </c>
      <c r="K190" s="105"/>
      <c r="L190" s="6">
        <v>0</v>
      </c>
      <c r="M190" s="6">
        <v>0</v>
      </c>
      <c r="N190" s="6">
        <v>0</v>
      </c>
      <c r="O190" s="6">
        <v>0</v>
      </c>
      <c r="P190" s="106"/>
    </row>
    <row r="191" spans="1:16" outlineLevel="1" x14ac:dyDescent="0.25">
      <c r="A191" s="17">
        <f t="shared" si="50"/>
        <v>168</v>
      </c>
      <c r="B191" s="69" t="s">
        <v>177</v>
      </c>
      <c r="C191" s="90">
        <v>3000</v>
      </c>
      <c r="D191" s="90">
        <f t="shared" si="49"/>
        <v>0</v>
      </c>
      <c r="E191" s="90">
        <v>3000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  <c r="K191" s="105"/>
      <c r="L191" s="6">
        <v>0</v>
      </c>
      <c r="M191" s="6">
        <v>0</v>
      </c>
      <c r="N191" s="6">
        <v>0</v>
      </c>
      <c r="O191" s="6">
        <v>0</v>
      </c>
      <c r="P191" s="106"/>
    </row>
    <row r="192" spans="1:16" outlineLevel="1" x14ac:dyDescent="0.25">
      <c r="A192" s="17">
        <f t="shared" si="50"/>
        <v>169</v>
      </c>
      <c r="B192" s="79" t="s">
        <v>178</v>
      </c>
      <c r="C192" s="90">
        <v>1500</v>
      </c>
      <c r="D192" s="90">
        <f t="shared" si="49"/>
        <v>0</v>
      </c>
      <c r="E192" s="90">
        <v>1500</v>
      </c>
      <c r="F192" s="90">
        <v>0</v>
      </c>
      <c r="G192" s="90">
        <v>0</v>
      </c>
      <c r="H192" s="90">
        <v>0</v>
      </c>
      <c r="I192" s="90">
        <v>0</v>
      </c>
      <c r="J192" s="90">
        <v>0</v>
      </c>
      <c r="K192" s="105"/>
      <c r="L192" s="6">
        <v>0</v>
      </c>
      <c r="M192" s="6">
        <v>0</v>
      </c>
      <c r="N192" s="6">
        <v>0</v>
      </c>
      <c r="O192" s="6">
        <v>0</v>
      </c>
      <c r="P192" s="106"/>
    </row>
    <row r="193" spans="1:16" outlineLevel="1" x14ac:dyDescent="0.25">
      <c r="A193" s="17">
        <f t="shared" si="50"/>
        <v>170</v>
      </c>
      <c r="B193" s="79" t="s">
        <v>179</v>
      </c>
      <c r="C193" s="90">
        <v>0</v>
      </c>
      <c r="D193" s="90">
        <f t="shared" si="49"/>
        <v>0</v>
      </c>
      <c r="E193" s="90">
        <v>0</v>
      </c>
      <c r="F193" s="90">
        <v>0</v>
      </c>
      <c r="G193" s="90">
        <v>0</v>
      </c>
      <c r="H193" s="90">
        <v>0</v>
      </c>
      <c r="I193" s="90">
        <v>0</v>
      </c>
      <c r="J193" s="90">
        <v>0</v>
      </c>
      <c r="K193" s="105"/>
      <c r="L193" s="6">
        <v>0</v>
      </c>
      <c r="M193" s="6">
        <v>0</v>
      </c>
      <c r="N193" s="6">
        <v>0</v>
      </c>
      <c r="O193" s="6">
        <v>0</v>
      </c>
      <c r="P193" s="106"/>
    </row>
    <row r="194" spans="1:16" outlineLevel="1" x14ac:dyDescent="0.25">
      <c r="A194" s="17">
        <f t="shared" si="50"/>
        <v>171</v>
      </c>
      <c r="B194" s="79" t="s">
        <v>180</v>
      </c>
      <c r="C194" s="90">
        <v>3000</v>
      </c>
      <c r="D194" s="90">
        <f t="shared" si="49"/>
        <v>0</v>
      </c>
      <c r="E194" s="90">
        <v>3000</v>
      </c>
      <c r="F194" s="90">
        <v>0</v>
      </c>
      <c r="G194" s="90">
        <v>0</v>
      </c>
      <c r="H194" s="90">
        <v>0</v>
      </c>
      <c r="I194" s="90">
        <v>0</v>
      </c>
      <c r="J194" s="90">
        <v>0</v>
      </c>
      <c r="K194" s="105"/>
      <c r="L194" s="6">
        <v>0</v>
      </c>
      <c r="M194" s="6">
        <v>0</v>
      </c>
      <c r="N194" s="6">
        <v>0</v>
      </c>
      <c r="O194" s="6">
        <v>0</v>
      </c>
      <c r="P194" s="106"/>
    </row>
    <row r="195" spans="1:16" outlineLevel="1" x14ac:dyDescent="0.25">
      <c r="A195" s="17">
        <f t="shared" si="50"/>
        <v>172</v>
      </c>
      <c r="B195" s="79" t="s">
        <v>181</v>
      </c>
      <c r="C195" s="90">
        <v>2000</v>
      </c>
      <c r="D195" s="90">
        <f t="shared" si="49"/>
        <v>0</v>
      </c>
      <c r="E195" s="90">
        <v>2000</v>
      </c>
      <c r="F195" s="90">
        <v>0</v>
      </c>
      <c r="G195" s="90">
        <v>0</v>
      </c>
      <c r="H195" s="90">
        <v>0</v>
      </c>
      <c r="I195" s="90">
        <v>0</v>
      </c>
      <c r="J195" s="90">
        <v>0</v>
      </c>
      <c r="K195" s="105"/>
      <c r="L195" s="6">
        <v>0</v>
      </c>
      <c r="M195" s="6">
        <v>0</v>
      </c>
      <c r="N195" s="6">
        <v>0</v>
      </c>
      <c r="O195" s="6">
        <v>0</v>
      </c>
      <c r="P195" s="106"/>
    </row>
    <row r="196" spans="1:16" outlineLevel="1" x14ac:dyDescent="0.25">
      <c r="A196" s="17">
        <f t="shared" si="50"/>
        <v>173</v>
      </c>
      <c r="B196" s="79" t="s">
        <v>182</v>
      </c>
      <c r="C196" s="90">
        <v>0</v>
      </c>
      <c r="D196" s="90">
        <f t="shared" si="49"/>
        <v>0</v>
      </c>
      <c r="E196" s="90">
        <v>0</v>
      </c>
      <c r="F196" s="90">
        <v>0</v>
      </c>
      <c r="G196" s="90">
        <v>0</v>
      </c>
      <c r="H196" s="90">
        <v>0</v>
      </c>
      <c r="I196" s="90">
        <v>0</v>
      </c>
      <c r="J196" s="90">
        <v>0</v>
      </c>
      <c r="K196" s="105"/>
      <c r="L196" s="6">
        <v>0</v>
      </c>
      <c r="M196" s="6">
        <v>0</v>
      </c>
      <c r="N196" s="6">
        <v>0</v>
      </c>
      <c r="O196" s="6">
        <v>0</v>
      </c>
      <c r="P196" s="106"/>
    </row>
    <row r="197" spans="1:16" x14ac:dyDescent="0.25">
      <c r="A197" s="20">
        <v>12</v>
      </c>
      <c r="B197" s="76" t="s">
        <v>183</v>
      </c>
      <c r="C197" s="5">
        <f>SUM(C198:C217)</f>
        <v>161428</v>
      </c>
      <c r="D197" s="5">
        <f t="shared" ref="D197:L197" si="51">SUM(D198:D217)</f>
        <v>0</v>
      </c>
      <c r="E197" s="5">
        <f>SUM(E198:E217)</f>
        <v>161428</v>
      </c>
      <c r="F197" s="86">
        <f t="shared" si="51"/>
        <v>0</v>
      </c>
      <c r="G197" s="5">
        <f t="shared" si="51"/>
        <v>30111.5</v>
      </c>
      <c r="H197" s="5">
        <f t="shared" si="51"/>
        <v>1771.3</v>
      </c>
      <c r="I197" s="5">
        <f t="shared" si="51"/>
        <v>8172.2</v>
      </c>
      <c r="J197" s="5">
        <f t="shared" si="51"/>
        <v>20168</v>
      </c>
      <c r="K197" s="5">
        <f t="shared" si="51"/>
        <v>0</v>
      </c>
      <c r="L197" s="5">
        <f t="shared" si="51"/>
        <v>0</v>
      </c>
      <c r="M197" s="5">
        <f>SUM(M198:M217)</f>
        <v>0</v>
      </c>
      <c r="N197" s="5">
        <f>SUM(N198:N217)</f>
        <v>0</v>
      </c>
      <c r="O197" s="5">
        <f>SUM(O198:O217)</f>
        <v>0</v>
      </c>
      <c r="P197" s="29">
        <f>SUM(P198:P217)</f>
        <v>0</v>
      </c>
    </row>
    <row r="198" spans="1:16" ht="18.75" customHeight="1" outlineLevel="1" x14ac:dyDescent="0.25">
      <c r="A198" s="17">
        <f>+A196+1</f>
        <v>174</v>
      </c>
      <c r="B198" s="69" t="s">
        <v>11</v>
      </c>
      <c r="C198" s="56">
        <f>72144+59283</f>
        <v>131427</v>
      </c>
      <c r="D198" s="90">
        <f t="shared" ref="D198:F217" si="52">SUM(D199:D221)</f>
        <v>0</v>
      </c>
      <c r="E198" s="56">
        <v>131427</v>
      </c>
      <c r="F198" s="90">
        <f t="shared" si="52"/>
        <v>0</v>
      </c>
      <c r="G198" s="91">
        <f>H198+I198+J198</f>
        <v>25504</v>
      </c>
      <c r="H198" s="91"/>
      <c r="I198" s="91">
        <v>6359</v>
      </c>
      <c r="J198" s="91">
        <v>19145</v>
      </c>
      <c r="K198" s="105" t="s">
        <v>732</v>
      </c>
      <c r="L198" s="6">
        <v>0</v>
      </c>
      <c r="M198" s="6">
        <v>0</v>
      </c>
      <c r="N198" s="6">
        <v>0</v>
      </c>
      <c r="O198" s="6">
        <v>0</v>
      </c>
      <c r="P198" s="106" t="s">
        <v>732</v>
      </c>
    </row>
    <row r="199" spans="1:16" outlineLevel="1" x14ac:dyDescent="0.25">
      <c r="A199" s="17">
        <f>+A198+1</f>
        <v>175</v>
      </c>
      <c r="B199" s="69" t="s">
        <v>184</v>
      </c>
      <c r="C199" s="56">
        <f>1500</f>
        <v>1500</v>
      </c>
      <c r="D199" s="90">
        <f t="shared" si="52"/>
        <v>0</v>
      </c>
      <c r="E199" s="56">
        <f>1500</f>
        <v>1500</v>
      </c>
      <c r="F199" s="90">
        <f t="shared" si="52"/>
        <v>0</v>
      </c>
      <c r="G199" s="91">
        <f t="shared" ref="G199:G217" si="53">H199+I199+J199</f>
        <v>0</v>
      </c>
      <c r="H199" s="56">
        <v>0</v>
      </c>
      <c r="I199" s="56"/>
      <c r="J199" s="56"/>
      <c r="K199" s="105"/>
      <c r="L199" s="6">
        <v>0</v>
      </c>
      <c r="M199" s="6">
        <v>0</v>
      </c>
      <c r="N199" s="6">
        <v>0</v>
      </c>
      <c r="O199" s="6">
        <v>0</v>
      </c>
      <c r="P199" s="106"/>
    </row>
    <row r="200" spans="1:16" outlineLevel="1" x14ac:dyDescent="0.25">
      <c r="A200" s="17">
        <f t="shared" ref="A200:A217" si="54">+A199+1</f>
        <v>176</v>
      </c>
      <c r="B200" s="79" t="s">
        <v>185</v>
      </c>
      <c r="C200" s="56">
        <v>1500</v>
      </c>
      <c r="D200" s="90">
        <f t="shared" si="52"/>
        <v>0</v>
      </c>
      <c r="E200" s="56">
        <v>1500</v>
      </c>
      <c r="F200" s="90">
        <f t="shared" si="52"/>
        <v>0</v>
      </c>
      <c r="G200" s="91">
        <f t="shared" si="53"/>
        <v>631.5</v>
      </c>
      <c r="H200" s="56">
        <v>397</v>
      </c>
      <c r="I200" s="56">
        <v>234.5</v>
      </c>
      <c r="J200" s="91"/>
      <c r="K200" s="105"/>
      <c r="L200" s="6">
        <v>0</v>
      </c>
      <c r="M200" s="6">
        <v>0</v>
      </c>
      <c r="N200" s="6">
        <v>0</v>
      </c>
      <c r="O200" s="6">
        <v>0</v>
      </c>
      <c r="P200" s="106"/>
    </row>
    <row r="201" spans="1:16" outlineLevel="1" x14ac:dyDescent="0.25">
      <c r="A201" s="17">
        <f t="shared" si="54"/>
        <v>177</v>
      </c>
      <c r="B201" s="79" t="s">
        <v>186</v>
      </c>
      <c r="C201" s="56">
        <v>1500</v>
      </c>
      <c r="D201" s="90">
        <f t="shared" si="52"/>
        <v>0</v>
      </c>
      <c r="E201" s="56">
        <v>1500</v>
      </c>
      <c r="F201" s="90">
        <f t="shared" si="52"/>
        <v>0</v>
      </c>
      <c r="G201" s="91">
        <f t="shared" si="53"/>
        <v>0</v>
      </c>
      <c r="H201" s="91"/>
      <c r="I201" s="91"/>
      <c r="J201" s="91"/>
      <c r="K201" s="105"/>
      <c r="L201" s="6">
        <v>0</v>
      </c>
      <c r="M201" s="6">
        <v>0</v>
      </c>
      <c r="N201" s="6">
        <v>0</v>
      </c>
      <c r="O201" s="6">
        <v>0</v>
      </c>
      <c r="P201" s="106"/>
    </row>
    <row r="202" spans="1:16" outlineLevel="1" x14ac:dyDescent="0.25">
      <c r="A202" s="17">
        <f t="shared" si="54"/>
        <v>178</v>
      </c>
      <c r="B202" s="79" t="s">
        <v>187</v>
      </c>
      <c r="C202" s="56">
        <f>2001+1500</f>
        <v>3501</v>
      </c>
      <c r="D202" s="90">
        <f t="shared" si="52"/>
        <v>0</v>
      </c>
      <c r="E202" s="56">
        <f>2001+1500</f>
        <v>3501</v>
      </c>
      <c r="F202" s="90">
        <f t="shared" si="52"/>
        <v>0</v>
      </c>
      <c r="G202" s="91">
        <f t="shared" si="53"/>
        <v>0</v>
      </c>
      <c r="H202" s="56"/>
      <c r="I202" s="56"/>
      <c r="J202" s="91"/>
      <c r="K202" s="105"/>
      <c r="L202" s="6">
        <v>0</v>
      </c>
      <c r="M202" s="6">
        <v>0</v>
      </c>
      <c r="N202" s="6">
        <v>0</v>
      </c>
      <c r="O202" s="6">
        <v>0</v>
      </c>
      <c r="P202" s="106"/>
    </row>
    <row r="203" spans="1:16" outlineLevel="1" x14ac:dyDescent="0.25">
      <c r="A203" s="17">
        <f t="shared" si="54"/>
        <v>179</v>
      </c>
      <c r="B203" s="79" t="s">
        <v>188</v>
      </c>
      <c r="C203" s="56">
        <v>1500</v>
      </c>
      <c r="D203" s="90">
        <f t="shared" si="52"/>
        <v>0</v>
      </c>
      <c r="E203" s="56">
        <v>1500</v>
      </c>
      <c r="F203" s="90">
        <f t="shared" si="52"/>
        <v>0</v>
      </c>
      <c r="G203" s="91">
        <f t="shared" si="53"/>
        <v>0</v>
      </c>
      <c r="H203" s="56">
        <v>0</v>
      </c>
      <c r="I203" s="56">
        <v>0</v>
      </c>
      <c r="J203" s="56">
        <v>0</v>
      </c>
      <c r="K203" s="105"/>
      <c r="L203" s="6">
        <v>0</v>
      </c>
      <c r="M203" s="6">
        <v>0</v>
      </c>
      <c r="N203" s="6">
        <v>0</v>
      </c>
      <c r="O203" s="6">
        <v>0</v>
      </c>
      <c r="P203" s="106"/>
    </row>
    <row r="204" spans="1:16" outlineLevel="1" x14ac:dyDescent="0.25">
      <c r="A204" s="17">
        <f t="shared" si="54"/>
        <v>180</v>
      </c>
      <c r="B204" s="79" t="s">
        <v>189</v>
      </c>
      <c r="C204" s="56">
        <v>1500</v>
      </c>
      <c r="D204" s="90">
        <f t="shared" si="52"/>
        <v>0</v>
      </c>
      <c r="E204" s="56">
        <v>1500</v>
      </c>
      <c r="F204" s="90">
        <f t="shared" si="52"/>
        <v>0</v>
      </c>
      <c r="G204" s="91">
        <f t="shared" si="53"/>
        <v>1317.2</v>
      </c>
      <c r="H204" s="56">
        <v>645</v>
      </c>
      <c r="I204" s="56">
        <v>672.2</v>
      </c>
      <c r="J204" s="91"/>
      <c r="K204" s="105"/>
      <c r="L204" s="6">
        <v>0</v>
      </c>
      <c r="M204" s="6">
        <v>0</v>
      </c>
      <c r="N204" s="6">
        <v>0</v>
      </c>
      <c r="O204" s="6">
        <v>0</v>
      </c>
      <c r="P204" s="106"/>
    </row>
    <row r="205" spans="1:16" outlineLevel="1" x14ac:dyDescent="0.25">
      <c r="A205" s="17">
        <f t="shared" si="54"/>
        <v>181</v>
      </c>
      <c r="B205" s="79" t="s">
        <v>190</v>
      </c>
      <c r="C205" s="56">
        <v>1500</v>
      </c>
      <c r="D205" s="90">
        <f t="shared" si="52"/>
        <v>0</v>
      </c>
      <c r="E205" s="56">
        <v>1500</v>
      </c>
      <c r="F205" s="90">
        <f t="shared" si="52"/>
        <v>0</v>
      </c>
      <c r="G205" s="91">
        <f t="shared" si="53"/>
        <v>696</v>
      </c>
      <c r="H205" s="91">
        <v>396</v>
      </c>
      <c r="I205" s="91">
        <v>300</v>
      </c>
      <c r="J205" s="91"/>
      <c r="K205" s="105"/>
      <c r="L205" s="6">
        <v>0</v>
      </c>
      <c r="M205" s="6">
        <v>0</v>
      </c>
      <c r="N205" s="6">
        <v>0</v>
      </c>
      <c r="O205" s="6">
        <v>0</v>
      </c>
      <c r="P205" s="106"/>
    </row>
    <row r="206" spans="1:16" outlineLevel="1" x14ac:dyDescent="0.25">
      <c r="A206" s="17">
        <f t="shared" si="54"/>
        <v>182</v>
      </c>
      <c r="B206" s="79" t="s">
        <v>191</v>
      </c>
      <c r="C206" s="56">
        <v>1000</v>
      </c>
      <c r="D206" s="90">
        <f t="shared" si="52"/>
        <v>0</v>
      </c>
      <c r="E206" s="56">
        <v>1000</v>
      </c>
      <c r="F206" s="90">
        <f t="shared" si="52"/>
        <v>0</v>
      </c>
      <c r="G206" s="91">
        <f t="shared" si="53"/>
        <v>0</v>
      </c>
      <c r="H206" s="56"/>
      <c r="I206" s="56"/>
      <c r="J206" s="56"/>
      <c r="K206" s="105"/>
      <c r="L206" s="6">
        <v>0</v>
      </c>
      <c r="M206" s="6">
        <v>0</v>
      </c>
      <c r="N206" s="6">
        <v>0</v>
      </c>
      <c r="O206" s="6">
        <v>0</v>
      </c>
      <c r="P206" s="106"/>
    </row>
    <row r="207" spans="1:16" outlineLevel="1" x14ac:dyDescent="0.25">
      <c r="A207" s="17">
        <f t="shared" si="54"/>
        <v>183</v>
      </c>
      <c r="B207" s="79" t="s">
        <v>192</v>
      </c>
      <c r="C207" s="56">
        <v>1500</v>
      </c>
      <c r="D207" s="90">
        <f t="shared" si="52"/>
        <v>0</v>
      </c>
      <c r="E207" s="56">
        <v>1500</v>
      </c>
      <c r="F207" s="90">
        <f t="shared" si="52"/>
        <v>0</v>
      </c>
      <c r="G207" s="91">
        <f t="shared" si="53"/>
        <v>868.6</v>
      </c>
      <c r="H207" s="91">
        <v>3.3</v>
      </c>
      <c r="I207" s="91">
        <v>205.3</v>
      </c>
      <c r="J207" s="91">
        <v>660</v>
      </c>
      <c r="K207" s="105"/>
      <c r="L207" s="6">
        <v>0</v>
      </c>
      <c r="M207" s="6">
        <v>0</v>
      </c>
      <c r="N207" s="6">
        <v>0</v>
      </c>
      <c r="O207" s="6">
        <v>0</v>
      </c>
      <c r="P207" s="106"/>
    </row>
    <row r="208" spans="1:16" outlineLevel="1" x14ac:dyDescent="0.25">
      <c r="A208" s="17">
        <f t="shared" si="54"/>
        <v>184</v>
      </c>
      <c r="B208" s="79" t="s">
        <v>193</v>
      </c>
      <c r="C208" s="56">
        <v>1500</v>
      </c>
      <c r="D208" s="90">
        <f t="shared" si="52"/>
        <v>0</v>
      </c>
      <c r="E208" s="56">
        <v>1500</v>
      </c>
      <c r="F208" s="90">
        <f t="shared" si="52"/>
        <v>0</v>
      </c>
      <c r="G208" s="91">
        <f t="shared" si="53"/>
        <v>0</v>
      </c>
      <c r="H208" s="91">
        <v>0</v>
      </c>
      <c r="I208" s="91"/>
      <c r="J208" s="91"/>
      <c r="K208" s="105"/>
      <c r="L208" s="6">
        <v>0</v>
      </c>
      <c r="M208" s="6">
        <v>0</v>
      </c>
      <c r="N208" s="6">
        <v>0</v>
      </c>
      <c r="O208" s="6">
        <v>0</v>
      </c>
      <c r="P208" s="106"/>
    </row>
    <row r="209" spans="1:16" outlineLevel="1" x14ac:dyDescent="0.25">
      <c r="A209" s="17">
        <f t="shared" si="54"/>
        <v>185</v>
      </c>
      <c r="B209" s="79" t="s">
        <v>194</v>
      </c>
      <c r="C209" s="56">
        <v>2000</v>
      </c>
      <c r="D209" s="90">
        <f t="shared" si="52"/>
        <v>0</v>
      </c>
      <c r="E209" s="56">
        <v>2000</v>
      </c>
      <c r="F209" s="90">
        <f t="shared" si="52"/>
        <v>0</v>
      </c>
      <c r="G209" s="91">
        <f t="shared" si="53"/>
        <v>0</v>
      </c>
      <c r="H209" s="56">
        <v>0</v>
      </c>
      <c r="I209" s="56"/>
      <c r="J209" s="91"/>
      <c r="K209" s="105"/>
      <c r="L209" s="6">
        <v>0</v>
      </c>
      <c r="M209" s="6">
        <v>0</v>
      </c>
      <c r="N209" s="6">
        <v>0</v>
      </c>
      <c r="O209" s="6">
        <v>0</v>
      </c>
      <c r="P209" s="106"/>
    </row>
    <row r="210" spans="1:16" outlineLevel="1" x14ac:dyDescent="0.25">
      <c r="A210" s="17">
        <f t="shared" si="54"/>
        <v>186</v>
      </c>
      <c r="B210" s="79" t="s">
        <v>195</v>
      </c>
      <c r="C210" s="56">
        <v>1500</v>
      </c>
      <c r="D210" s="90">
        <f t="shared" si="52"/>
        <v>0</v>
      </c>
      <c r="E210" s="56">
        <v>1500</v>
      </c>
      <c r="F210" s="90">
        <f t="shared" si="52"/>
        <v>0</v>
      </c>
      <c r="G210" s="91">
        <f t="shared" si="53"/>
        <v>0</v>
      </c>
      <c r="H210" s="91"/>
      <c r="I210" s="91"/>
      <c r="J210" s="91"/>
      <c r="K210" s="105"/>
      <c r="L210" s="6">
        <v>0</v>
      </c>
      <c r="M210" s="6">
        <v>0</v>
      </c>
      <c r="N210" s="6">
        <v>0</v>
      </c>
      <c r="O210" s="6">
        <v>0</v>
      </c>
      <c r="P210" s="106"/>
    </row>
    <row r="211" spans="1:16" outlineLevel="1" x14ac:dyDescent="0.25">
      <c r="A211" s="17">
        <f t="shared" si="54"/>
        <v>187</v>
      </c>
      <c r="B211" s="79" t="s">
        <v>196</v>
      </c>
      <c r="C211" s="56">
        <v>1500</v>
      </c>
      <c r="D211" s="90">
        <f t="shared" si="52"/>
        <v>0</v>
      </c>
      <c r="E211" s="56">
        <v>1500</v>
      </c>
      <c r="F211" s="90">
        <f t="shared" si="52"/>
        <v>0</v>
      </c>
      <c r="G211" s="91">
        <f t="shared" si="53"/>
        <v>0</v>
      </c>
      <c r="H211" s="91">
        <v>0</v>
      </c>
      <c r="I211" s="91"/>
      <c r="J211" s="91"/>
      <c r="K211" s="105"/>
      <c r="L211" s="6">
        <v>0</v>
      </c>
      <c r="M211" s="6">
        <v>0</v>
      </c>
      <c r="N211" s="6">
        <v>0</v>
      </c>
      <c r="O211" s="6">
        <v>0</v>
      </c>
      <c r="P211" s="106"/>
    </row>
    <row r="212" spans="1:16" outlineLevel="1" x14ac:dyDescent="0.25">
      <c r="A212" s="17">
        <f t="shared" si="54"/>
        <v>188</v>
      </c>
      <c r="B212" s="79" t="s">
        <v>197</v>
      </c>
      <c r="C212" s="56">
        <v>1000</v>
      </c>
      <c r="D212" s="90">
        <f t="shared" si="52"/>
        <v>0</v>
      </c>
      <c r="E212" s="56">
        <v>1000</v>
      </c>
      <c r="F212" s="90">
        <f t="shared" si="52"/>
        <v>0</v>
      </c>
      <c r="G212" s="91">
        <f t="shared" si="53"/>
        <v>0</v>
      </c>
      <c r="H212" s="91">
        <v>0</v>
      </c>
      <c r="I212" s="91"/>
      <c r="J212" s="91"/>
      <c r="K212" s="105"/>
      <c r="L212" s="6">
        <v>0</v>
      </c>
      <c r="M212" s="6">
        <v>0</v>
      </c>
      <c r="N212" s="6">
        <v>0</v>
      </c>
      <c r="O212" s="6">
        <v>0</v>
      </c>
      <c r="P212" s="106"/>
    </row>
    <row r="213" spans="1:16" outlineLevel="1" x14ac:dyDescent="0.25">
      <c r="A213" s="17">
        <f t="shared" si="54"/>
        <v>189</v>
      </c>
      <c r="B213" s="79" t="s">
        <v>198</v>
      </c>
      <c r="C213" s="56">
        <v>1500</v>
      </c>
      <c r="D213" s="90">
        <f t="shared" si="52"/>
        <v>0</v>
      </c>
      <c r="E213" s="56">
        <v>1500</v>
      </c>
      <c r="F213" s="90">
        <f t="shared" si="52"/>
        <v>0</v>
      </c>
      <c r="G213" s="91">
        <f t="shared" si="53"/>
        <v>0</v>
      </c>
      <c r="H213" s="56"/>
      <c r="I213" s="56"/>
      <c r="J213" s="56"/>
      <c r="K213" s="105"/>
      <c r="L213" s="6">
        <v>0</v>
      </c>
      <c r="M213" s="6">
        <v>0</v>
      </c>
      <c r="N213" s="6">
        <v>0</v>
      </c>
      <c r="O213" s="6">
        <v>0</v>
      </c>
      <c r="P213" s="106"/>
    </row>
    <row r="214" spans="1:16" outlineLevel="1" x14ac:dyDescent="0.25">
      <c r="A214" s="17">
        <f t="shared" si="54"/>
        <v>190</v>
      </c>
      <c r="B214" s="79" t="s">
        <v>199</v>
      </c>
      <c r="C214" s="56">
        <v>1500</v>
      </c>
      <c r="D214" s="90">
        <f t="shared" si="52"/>
        <v>0</v>
      </c>
      <c r="E214" s="56">
        <v>1500</v>
      </c>
      <c r="F214" s="90">
        <f t="shared" si="52"/>
        <v>0</v>
      </c>
      <c r="G214" s="91">
        <f t="shared" si="53"/>
        <v>0</v>
      </c>
      <c r="H214" s="91"/>
      <c r="I214" s="91"/>
      <c r="J214" s="91"/>
      <c r="K214" s="105"/>
      <c r="L214" s="6">
        <v>0</v>
      </c>
      <c r="M214" s="6">
        <v>0</v>
      </c>
      <c r="N214" s="6">
        <v>0</v>
      </c>
      <c r="O214" s="6">
        <v>0</v>
      </c>
      <c r="P214" s="106"/>
    </row>
    <row r="215" spans="1:16" outlineLevel="1" x14ac:dyDescent="0.25">
      <c r="A215" s="17">
        <f t="shared" si="54"/>
        <v>191</v>
      </c>
      <c r="B215" s="79" t="s">
        <v>200</v>
      </c>
      <c r="C215" s="56">
        <v>1500</v>
      </c>
      <c r="D215" s="90">
        <f t="shared" si="52"/>
        <v>0</v>
      </c>
      <c r="E215" s="56">
        <v>1500</v>
      </c>
      <c r="F215" s="90">
        <f t="shared" si="52"/>
        <v>0</v>
      </c>
      <c r="G215" s="91">
        <f t="shared" si="53"/>
        <v>0</v>
      </c>
      <c r="H215" s="91">
        <v>0</v>
      </c>
      <c r="I215" s="91"/>
      <c r="J215" s="91"/>
      <c r="K215" s="105"/>
      <c r="L215" s="6">
        <v>0</v>
      </c>
      <c r="M215" s="6">
        <v>0</v>
      </c>
      <c r="N215" s="6">
        <v>0</v>
      </c>
      <c r="O215" s="6">
        <v>0</v>
      </c>
      <c r="P215" s="106"/>
    </row>
    <row r="216" spans="1:16" outlineLevel="1" x14ac:dyDescent="0.25">
      <c r="A216" s="17">
        <f t="shared" si="54"/>
        <v>192</v>
      </c>
      <c r="B216" s="79" t="s">
        <v>201</v>
      </c>
      <c r="C216" s="56">
        <v>1500</v>
      </c>
      <c r="D216" s="90">
        <f t="shared" si="52"/>
        <v>0</v>
      </c>
      <c r="E216" s="56">
        <v>1500</v>
      </c>
      <c r="F216" s="90">
        <f t="shared" si="52"/>
        <v>0</v>
      </c>
      <c r="G216" s="91">
        <f t="shared" si="53"/>
        <v>551.20000000000005</v>
      </c>
      <c r="H216" s="56">
        <v>330</v>
      </c>
      <c r="I216" s="56">
        <v>221.2</v>
      </c>
      <c r="J216" s="56"/>
      <c r="K216" s="105"/>
      <c r="L216" s="6">
        <v>0</v>
      </c>
      <c r="M216" s="6">
        <v>0</v>
      </c>
      <c r="N216" s="6">
        <v>0</v>
      </c>
      <c r="O216" s="6">
        <v>0</v>
      </c>
      <c r="P216" s="106"/>
    </row>
    <row r="217" spans="1:16" outlineLevel="1" x14ac:dyDescent="0.25">
      <c r="A217" s="17">
        <f t="shared" si="54"/>
        <v>193</v>
      </c>
      <c r="B217" s="79" t="s">
        <v>202</v>
      </c>
      <c r="C217" s="56">
        <v>1500</v>
      </c>
      <c r="D217" s="90">
        <f t="shared" si="52"/>
        <v>0</v>
      </c>
      <c r="E217" s="56">
        <v>1500</v>
      </c>
      <c r="F217" s="90">
        <f t="shared" si="52"/>
        <v>0</v>
      </c>
      <c r="G217" s="91">
        <f t="shared" si="53"/>
        <v>543</v>
      </c>
      <c r="H217" s="91"/>
      <c r="I217" s="91">
        <v>180</v>
      </c>
      <c r="J217" s="91">
        <v>363</v>
      </c>
      <c r="K217" s="105"/>
      <c r="L217" s="6">
        <v>0</v>
      </c>
      <c r="M217" s="6">
        <v>0</v>
      </c>
      <c r="N217" s="6">
        <v>0</v>
      </c>
      <c r="O217" s="6">
        <v>0</v>
      </c>
      <c r="P217" s="106"/>
    </row>
    <row r="218" spans="1:16" x14ac:dyDescent="0.25">
      <c r="A218" s="20">
        <v>13</v>
      </c>
      <c r="B218" s="76" t="s">
        <v>203</v>
      </c>
      <c r="C218" s="5">
        <f>SUM(C219:C232)</f>
        <v>1500</v>
      </c>
      <c r="D218" s="5">
        <f t="shared" ref="D218:L218" si="55">SUM(D219:D232)</f>
        <v>0</v>
      </c>
      <c r="E218" s="5">
        <f t="shared" si="55"/>
        <v>1500</v>
      </c>
      <c r="F218" s="5">
        <f t="shared" si="55"/>
        <v>0</v>
      </c>
      <c r="G218" s="5">
        <f t="shared" si="55"/>
        <v>1700.6</v>
      </c>
      <c r="H218" s="5">
        <f t="shared" si="55"/>
        <v>150</v>
      </c>
      <c r="I218" s="5">
        <f t="shared" si="55"/>
        <v>1550.6</v>
      </c>
      <c r="J218" s="5">
        <f t="shared" si="55"/>
        <v>0</v>
      </c>
      <c r="K218" s="5">
        <f t="shared" si="55"/>
        <v>0</v>
      </c>
      <c r="L218" s="5">
        <f t="shared" si="55"/>
        <v>0</v>
      </c>
      <c r="M218" s="5">
        <f>SUM(M219:M232)</f>
        <v>0</v>
      </c>
      <c r="N218" s="5">
        <f>SUM(N219:N232)</f>
        <v>0</v>
      </c>
      <c r="O218" s="5">
        <f>SUM(O219:O232)</f>
        <v>0</v>
      </c>
      <c r="P218" s="29">
        <f>SUM(P219:P232)</f>
        <v>0</v>
      </c>
    </row>
    <row r="219" spans="1:16" ht="18.75" customHeight="1" outlineLevel="1" x14ac:dyDescent="0.25">
      <c r="A219" s="17">
        <f>+A217+1</f>
        <v>194</v>
      </c>
      <c r="B219" s="69" t="s">
        <v>11</v>
      </c>
      <c r="C219" s="90">
        <v>0</v>
      </c>
      <c r="D219" s="90">
        <f t="shared" ref="D219:F219" si="56">SUM(D220:D242)</f>
        <v>0</v>
      </c>
      <c r="E219" s="90">
        <v>0</v>
      </c>
      <c r="F219" s="90">
        <f t="shared" si="56"/>
        <v>0</v>
      </c>
      <c r="G219" s="90">
        <v>0</v>
      </c>
      <c r="H219" s="90">
        <v>0</v>
      </c>
      <c r="I219" s="90">
        <v>0</v>
      </c>
      <c r="J219" s="90">
        <v>0</v>
      </c>
      <c r="K219" s="105" t="s">
        <v>732</v>
      </c>
      <c r="L219" s="6">
        <v>0</v>
      </c>
      <c r="M219" s="6">
        <v>0</v>
      </c>
      <c r="N219" s="6">
        <v>0</v>
      </c>
      <c r="O219" s="6">
        <v>0</v>
      </c>
      <c r="P219" s="106" t="s">
        <v>732</v>
      </c>
    </row>
    <row r="220" spans="1:16" outlineLevel="1" x14ac:dyDescent="0.25">
      <c r="A220" s="17">
        <f>+A219+1</f>
        <v>195</v>
      </c>
      <c r="B220" s="69" t="s">
        <v>204</v>
      </c>
      <c r="C220" s="90">
        <v>1500</v>
      </c>
      <c r="D220" s="90">
        <f t="shared" ref="D220:F220" si="57">SUM(D221:D243)</f>
        <v>0</v>
      </c>
      <c r="E220" s="90">
        <v>1500</v>
      </c>
      <c r="F220" s="90">
        <f t="shared" si="57"/>
        <v>0</v>
      </c>
      <c r="G220" s="90">
        <f>H220+I220+J220</f>
        <v>1700.6</v>
      </c>
      <c r="H220" s="90">
        <v>150</v>
      </c>
      <c r="I220" s="90">
        <v>1550.6</v>
      </c>
      <c r="J220" s="90">
        <v>0</v>
      </c>
      <c r="K220" s="105"/>
      <c r="L220" s="6">
        <v>0</v>
      </c>
      <c r="M220" s="6">
        <v>0</v>
      </c>
      <c r="N220" s="6">
        <v>0</v>
      </c>
      <c r="O220" s="6">
        <v>0</v>
      </c>
      <c r="P220" s="106"/>
    </row>
    <row r="221" spans="1:16" outlineLevel="1" x14ac:dyDescent="0.25">
      <c r="A221" s="17">
        <f t="shared" ref="A221:A232" si="58">+A220+1</f>
        <v>196</v>
      </c>
      <c r="B221" s="69" t="s">
        <v>205</v>
      </c>
      <c r="C221" s="90">
        <f t="shared" ref="C221:J221" si="59">SUM(C222:C244)</f>
        <v>0</v>
      </c>
      <c r="D221" s="90">
        <f t="shared" ref="D221" si="60">SUM(D222:D244)</f>
        <v>0</v>
      </c>
      <c r="E221" s="90">
        <f t="shared" si="59"/>
        <v>0</v>
      </c>
      <c r="F221" s="90">
        <f t="shared" si="59"/>
        <v>0</v>
      </c>
      <c r="G221" s="90">
        <f t="shared" si="59"/>
        <v>0</v>
      </c>
      <c r="H221" s="90">
        <f t="shared" si="59"/>
        <v>0</v>
      </c>
      <c r="I221" s="90">
        <f t="shared" si="59"/>
        <v>0</v>
      </c>
      <c r="J221" s="90">
        <f t="shared" si="59"/>
        <v>0</v>
      </c>
      <c r="K221" s="105"/>
      <c r="L221" s="6">
        <v>0</v>
      </c>
      <c r="M221" s="6">
        <v>0</v>
      </c>
      <c r="N221" s="6">
        <v>0</v>
      </c>
      <c r="O221" s="6">
        <v>0</v>
      </c>
      <c r="P221" s="106"/>
    </row>
    <row r="222" spans="1:16" outlineLevel="1" x14ac:dyDescent="0.25">
      <c r="A222" s="17">
        <f t="shared" si="58"/>
        <v>197</v>
      </c>
      <c r="B222" s="79" t="s">
        <v>206</v>
      </c>
      <c r="C222" s="90">
        <f t="shared" ref="C222:J222" si="61">SUM(C223:C245)</f>
        <v>0</v>
      </c>
      <c r="D222" s="90">
        <f t="shared" ref="D222" si="62">SUM(D223:D245)</f>
        <v>0</v>
      </c>
      <c r="E222" s="90">
        <f t="shared" si="61"/>
        <v>0</v>
      </c>
      <c r="F222" s="90">
        <f t="shared" si="61"/>
        <v>0</v>
      </c>
      <c r="G222" s="90">
        <f t="shared" si="61"/>
        <v>0</v>
      </c>
      <c r="H222" s="90">
        <f t="shared" si="61"/>
        <v>0</v>
      </c>
      <c r="I222" s="90">
        <f t="shared" si="61"/>
        <v>0</v>
      </c>
      <c r="J222" s="90">
        <f t="shared" si="61"/>
        <v>0</v>
      </c>
      <c r="K222" s="105"/>
      <c r="L222" s="6">
        <v>0</v>
      </c>
      <c r="M222" s="6">
        <v>0</v>
      </c>
      <c r="N222" s="6">
        <v>0</v>
      </c>
      <c r="O222" s="6">
        <v>0</v>
      </c>
      <c r="P222" s="106"/>
    </row>
    <row r="223" spans="1:16" outlineLevel="1" x14ac:dyDescent="0.25">
      <c r="A223" s="17">
        <f t="shared" si="58"/>
        <v>198</v>
      </c>
      <c r="B223" s="79" t="s">
        <v>207</v>
      </c>
      <c r="C223" s="90">
        <f t="shared" ref="C223:J223" si="63">SUM(C224:C246)</f>
        <v>0</v>
      </c>
      <c r="D223" s="90">
        <f t="shared" ref="D223" si="64">SUM(D224:D246)</f>
        <v>0</v>
      </c>
      <c r="E223" s="90">
        <f t="shared" si="63"/>
        <v>0</v>
      </c>
      <c r="F223" s="90">
        <f t="shared" si="63"/>
        <v>0</v>
      </c>
      <c r="G223" s="90">
        <f t="shared" si="63"/>
        <v>0</v>
      </c>
      <c r="H223" s="90">
        <f t="shared" si="63"/>
        <v>0</v>
      </c>
      <c r="I223" s="90">
        <f t="shared" si="63"/>
        <v>0</v>
      </c>
      <c r="J223" s="90">
        <f t="shared" si="63"/>
        <v>0</v>
      </c>
      <c r="K223" s="105"/>
      <c r="L223" s="6">
        <v>0</v>
      </c>
      <c r="M223" s="6">
        <v>0</v>
      </c>
      <c r="N223" s="6">
        <v>0</v>
      </c>
      <c r="O223" s="6">
        <v>0</v>
      </c>
      <c r="P223" s="106"/>
    </row>
    <row r="224" spans="1:16" outlineLevel="1" x14ac:dyDescent="0.25">
      <c r="A224" s="17">
        <f t="shared" si="58"/>
        <v>199</v>
      </c>
      <c r="B224" s="79" t="s">
        <v>208</v>
      </c>
      <c r="C224" s="90">
        <f t="shared" ref="C224:J224" si="65">SUM(C225:C247)</f>
        <v>0</v>
      </c>
      <c r="D224" s="90">
        <f t="shared" ref="D224" si="66">SUM(D225:D247)</f>
        <v>0</v>
      </c>
      <c r="E224" s="90">
        <f t="shared" si="65"/>
        <v>0</v>
      </c>
      <c r="F224" s="90">
        <f t="shared" si="65"/>
        <v>0</v>
      </c>
      <c r="G224" s="90">
        <f t="shared" si="65"/>
        <v>0</v>
      </c>
      <c r="H224" s="90">
        <f t="shared" si="65"/>
        <v>0</v>
      </c>
      <c r="I224" s="90">
        <f t="shared" si="65"/>
        <v>0</v>
      </c>
      <c r="J224" s="90">
        <f t="shared" si="65"/>
        <v>0</v>
      </c>
      <c r="K224" s="105"/>
      <c r="L224" s="6">
        <v>0</v>
      </c>
      <c r="M224" s="6">
        <v>0</v>
      </c>
      <c r="N224" s="6">
        <v>0</v>
      </c>
      <c r="O224" s="6">
        <v>0</v>
      </c>
      <c r="P224" s="106"/>
    </row>
    <row r="225" spans="1:16" outlineLevel="1" x14ac:dyDescent="0.25">
      <c r="A225" s="17">
        <f t="shared" si="58"/>
        <v>200</v>
      </c>
      <c r="B225" s="79" t="s">
        <v>209</v>
      </c>
      <c r="C225" s="90">
        <f t="shared" ref="C225:J225" si="67">SUM(C226:C248)</f>
        <v>0</v>
      </c>
      <c r="D225" s="90">
        <f t="shared" ref="D225" si="68">SUM(D226:D248)</f>
        <v>0</v>
      </c>
      <c r="E225" s="90">
        <f t="shared" si="67"/>
        <v>0</v>
      </c>
      <c r="F225" s="90">
        <f t="shared" si="67"/>
        <v>0</v>
      </c>
      <c r="G225" s="90">
        <f t="shared" si="67"/>
        <v>0</v>
      </c>
      <c r="H225" s="90">
        <f t="shared" si="67"/>
        <v>0</v>
      </c>
      <c r="I225" s="90">
        <f t="shared" si="67"/>
        <v>0</v>
      </c>
      <c r="J225" s="90">
        <f t="shared" si="67"/>
        <v>0</v>
      </c>
      <c r="K225" s="105"/>
      <c r="L225" s="6">
        <v>0</v>
      </c>
      <c r="M225" s="6">
        <v>0</v>
      </c>
      <c r="N225" s="6">
        <v>0</v>
      </c>
      <c r="O225" s="6">
        <v>0</v>
      </c>
      <c r="P225" s="106"/>
    </row>
    <row r="226" spans="1:16" outlineLevel="1" x14ac:dyDescent="0.25">
      <c r="A226" s="17">
        <f t="shared" si="58"/>
        <v>201</v>
      </c>
      <c r="B226" s="79" t="s">
        <v>210</v>
      </c>
      <c r="C226" s="90">
        <f t="shared" ref="C226:J226" si="69">SUM(C227:C249)</f>
        <v>0</v>
      </c>
      <c r="D226" s="90">
        <f t="shared" ref="D226" si="70">SUM(D227:D249)</f>
        <v>0</v>
      </c>
      <c r="E226" s="90">
        <f t="shared" si="69"/>
        <v>0</v>
      </c>
      <c r="F226" s="90">
        <f t="shared" si="69"/>
        <v>0</v>
      </c>
      <c r="G226" s="90">
        <f t="shared" si="69"/>
        <v>0</v>
      </c>
      <c r="H226" s="90">
        <f t="shared" si="69"/>
        <v>0</v>
      </c>
      <c r="I226" s="90">
        <f t="shared" si="69"/>
        <v>0</v>
      </c>
      <c r="J226" s="90">
        <f t="shared" si="69"/>
        <v>0</v>
      </c>
      <c r="K226" s="105"/>
      <c r="L226" s="6">
        <v>0</v>
      </c>
      <c r="M226" s="6">
        <v>0</v>
      </c>
      <c r="N226" s="6">
        <v>0</v>
      </c>
      <c r="O226" s="6">
        <v>0</v>
      </c>
      <c r="P226" s="106"/>
    </row>
    <row r="227" spans="1:16" outlineLevel="1" x14ac:dyDescent="0.25">
      <c r="A227" s="17">
        <f t="shared" si="58"/>
        <v>202</v>
      </c>
      <c r="B227" s="79" t="s">
        <v>211</v>
      </c>
      <c r="C227" s="90">
        <f t="shared" ref="C227:J227" si="71">SUM(C228:C250)</f>
        <v>0</v>
      </c>
      <c r="D227" s="90">
        <f t="shared" ref="D227" si="72">SUM(D228:D250)</f>
        <v>0</v>
      </c>
      <c r="E227" s="90">
        <f t="shared" si="71"/>
        <v>0</v>
      </c>
      <c r="F227" s="90">
        <f t="shared" si="71"/>
        <v>0</v>
      </c>
      <c r="G227" s="90">
        <f t="shared" si="71"/>
        <v>0</v>
      </c>
      <c r="H227" s="90">
        <f t="shared" si="71"/>
        <v>0</v>
      </c>
      <c r="I227" s="90">
        <f t="shared" si="71"/>
        <v>0</v>
      </c>
      <c r="J227" s="90">
        <f t="shared" si="71"/>
        <v>0</v>
      </c>
      <c r="K227" s="105"/>
      <c r="L227" s="6">
        <v>0</v>
      </c>
      <c r="M227" s="6">
        <v>0</v>
      </c>
      <c r="N227" s="6">
        <v>0</v>
      </c>
      <c r="O227" s="6">
        <v>0</v>
      </c>
      <c r="P227" s="106"/>
    </row>
    <row r="228" spans="1:16" outlineLevel="1" x14ac:dyDescent="0.25">
      <c r="A228" s="17">
        <f t="shared" si="58"/>
        <v>203</v>
      </c>
      <c r="B228" s="79" t="s">
        <v>212</v>
      </c>
      <c r="C228" s="90">
        <f t="shared" ref="C228:J228" si="73">SUM(C229:C251)</f>
        <v>0</v>
      </c>
      <c r="D228" s="90">
        <f t="shared" ref="D228" si="74">SUM(D229:D251)</f>
        <v>0</v>
      </c>
      <c r="E228" s="90">
        <f t="shared" si="73"/>
        <v>0</v>
      </c>
      <c r="F228" s="90">
        <f t="shared" si="73"/>
        <v>0</v>
      </c>
      <c r="G228" s="90">
        <f t="shared" si="73"/>
        <v>0</v>
      </c>
      <c r="H228" s="90">
        <f t="shared" si="73"/>
        <v>0</v>
      </c>
      <c r="I228" s="90">
        <f t="shared" si="73"/>
        <v>0</v>
      </c>
      <c r="J228" s="90">
        <f t="shared" si="73"/>
        <v>0</v>
      </c>
      <c r="K228" s="105"/>
      <c r="L228" s="6">
        <v>0</v>
      </c>
      <c r="M228" s="6">
        <v>0</v>
      </c>
      <c r="N228" s="6">
        <v>0</v>
      </c>
      <c r="O228" s="6">
        <v>0</v>
      </c>
      <c r="P228" s="106"/>
    </row>
    <row r="229" spans="1:16" outlineLevel="1" x14ac:dyDescent="0.25">
      <c r="A229" s="17">
        <f t="shared" si="58"/>
        <v>204</v>
      </c>
      <c r="B229" s="79" t="s">
        <v>213</v>
      </c>
      <c r="C229" s="90">
        <f t="shared" ref="C229:J229" si="75">SUM(C230:C252)</f>
        <v>0</v>
      </c>
      <c r="D229" s="90">
        <f t="shared" ref="D229" si="76">SUM(D230:D252)</f>
        <v>0</v>
      </c>
      <c r="E229" s="90">
        <f t="shared" si="75"/>
        <v>0</v>
      </c>
      <c r="F229" s="90">
        <f t="shared" si="75"/>
        <v>0</v>
      </c>
      <c r="G229" s="90">
        <f t="shared" si="75"/>
        <v>0</v>
      </c>
      <c r="H229" s="90">
        <f t="shared" si="75"/>
        <v>0</v>
      </c>
      <c r="I229" s="90">
        <f t="shared" si="75"/>
        <v>0</v>
      </c>
      <c r="J229" s="90">
        <f t="shared" si="75"/>
        <v>0</v>
      </c>
      <c r="K229" s="105"/>
      <c r="L229" s="6">
        <v>0</v>
      </c>
      <c r="M229" s="6">
        <v>0</v>
      </c>
      <c r="N229" s="6">
        <v>0</v>
      </c>
      <c r="O229" s="6">
        <v>0</v>
      </c>
      <c r="P229" s="106"/>
    </row>
    <row r="230" spans="1:16" outlineLevel="1" x14ac:dyDescent="0.25">
      <c r="A230" s="17">
        <f t="shared" si="58"/>
        <v>205</v>
      </c>
      <c r="B230" s="79" t="s">
        <v>214</v>
      </c>
      <c r="C230" s="90">
        <f t="shared" ref="C230:J230" si="77">SUM(C231:C253)</f>
        <v>0</v>
      </c>
      <c r="D230" s="90">
        <f t="shared" ref="D230" si="78">SUM(D231:D253)</f>
        <v>0</v>
      </c>
      <c r="E230" s="90">
        <f t="shared" si="77"/>
        <v>0</v>
      </c>
      <c r="F230" s="90">
        <f t="shared" si="77"/>
        <v>0</v>
      </c>
      <c r="G230" s="90">
        <f t="shared" si="77"/>
        <v>0</v>
      </c>
      <c r="H230" s="90">
        <f t="shared" si="77"/>
        <v>0</v>
      </c>
      <c r="I230" s="90">
        <f t="shared" si="77"/>
        <v>0</v>
      </c>
      <c r="J230" s="90">
        <f t="shared" si="77"/>
        <v>0</v>
      </c>
      <c r="K230" s="105"/>
      <c r="L230" s="6">
        <v>0</v>
      </c>
      <c r="M230" s="6">
        <v>0</v>
      </c>
      <c r="N230" s="6">
        <v>0</v>
      </c>
      <c r="O230" s="6">
        <v>0</v>
      </c>
      <c r="P230" s="106"/>
    </row>
    <row r="231" spans="1:16" outlineLevel="1" x14ac:dyDescent="0.25">
      <c r="A231" s="17">
        <f t="shared" si="58"/>
        <v>206</v>
      </c>
      <c r="B231" s="79" t="s">
        <v>215</v>
      </c>
      <c r="C231" s="90">
        <f t="shared" ref="C231:J231" si="79">SUM(C232:C254)</f>
        <v>0</v>
      </c>
      <c r="D231" s="90">
        <f t="shared" ref="D231" si="80">SUM(D232:D254)</f>
        <v>0</v>
      </c>
      <c r="E231" s="90">
        <f t="shared" si="79"/>
        <v>0</v>
      </c>
      <c r="F231" s="90">
        <f t="shared" si="79"/>
        <v>0</v>
      </c>
      <c r="G231" s="90">
        <f t="shared" si="79"/>
        <v>0</v>
      </c>
      <c r="H231" s="90">
        <f t="shared" si="79"/>
        <v>0</v>
      </c>
      <c r="I231" s="90">
        <f t="shared" si="79"/>
        <v>0</v>
      </c>
      <c r="J231" s="90">
        <f t="shared" si="79"/>
        <v>0</v>
      </c>
      <c r="K231" s="105"/>
      <c r="L231" s="6">
        <v>0</v>
      </c>
      <c r="M231" s="6">
        <v>0</v>
      </c>
      <c r="N231" s="6">
        <v>0</v>
      </c>
      <c r="O231" s="6">
        <v>0</v>
      </c>
      <c r="P231" s="106"/>
    </row>
    <row r="232" spans="1:16" outlineLevel="1" x14ac:dyDescent="0.25">
      <c r="A232" s="17">
        <f t="shared" si="58"/>
        <v>207</v>
      </c>
      <c r="B232" s="79" t="s">
        <v>216</v>
      </c>
      <c r="C232" s="90">
        <f t="shared" ref="C232:J232" si="81">SUM(C233:C255)</f>
        <v>0</v>
      </c>
      <c r="D232" s="90">
        <f t="shared" ref="D232" si="82">SUM(D233:D255)</f>
        <v>0</v>
      </c>
      <c r="E232" s="90">
        <f t="shared" si="81"/>
        <v>0</v>
      </c>
      <c r="F232" s="90">
        <f t="shared" si="81"/>
        <v>0</v>
      </c>
      <c r="G232" s="90">
        <f t="shared" si="81"/>
        <v>0</v>
      </c>
      <c r="H232" s="90">
        <f t="shared" si="81"/>
        <v>0</v>
      </c>
      <c r="I232" s="90">
        <f t="shared" si="81"/>
        <v>0</v>
      </c>
      <c r="J232" s="90">
        <f t="shared" si="81"/>
        <v>0</v>
      </c>
      <c r="K232" s="105"/>
      <c r="L232" s="6">
        <v>0</v>
      </c>
      <c r="M232" s="6">
        <v>0</v>
      </c>
      <c r="N232" s="6">
        <v>0</v>
      </c>
      <c r="O232" s="6">
        <v>0</v>
      </c>
      <c r="P232" s="106"/>
    </row>
    <row r="233" spans="1:16" x14ac:dyDescent="0.25">
      <c r="A233" s="20">
        <v>14</v>
      </c>
      <c r="B233" s="76" t="s">
        <v>217</v>
      </c>
      <c r="C233" s="5">
        <f>SUM(C234:C246)</f>
        <v>0</v>
      </c>
      <c r="D233" s="5">
        <f>SUM(D234:D246)</f>
        <v>0</v>
      </c>
      <c r="E233" s="5">
        <f>SUM(E234:E246)</f>
        <v>0</v>
      </c>
      <c r="F233" s="5">
        <f>SUM(F234:F246)</f>
        <v>0</v>
      </c>
      <c r="G233" s="5">
        <f>SUM(G234:G247)</f>
        <v>0</v>
      </c>
      <c r="H233" s="5">
        <f>SUM(H234:H247)</f>
        <v>0</v>
      </c>
      <c r="I233" s="5">
        <f>SUM(I234:I247)</f>
        <v>0</v>
      </c>
      <c r="J233" s="5">
        <f>SUM(J234:J247)</f>
        <v>0</v>
      </c>
      <c r="K233" s="5">
        <f>SUM(K234:K247)</f>
        <v>0</v>
      </c>
      <c r="L233" s="5">
        <f>SUM(L234:L246)</f>
        <v>50128.071000000004</v>
      </c>
      <c r="M233" s="5">
        <f>SUM(M234:M246)</f>
        <v>0</v>
      </c>
      <c r="N233" s="5">
        <f>SUM(N234:N246)</f>
        <v>10608.071000000002</v>
      </c>
      <c r="O233" s="5">
        <f>SUM(O234:O246)</f>
        <v>39520</v>
      </c>
      <c r="P233" s="29">
        <f>SUM(P234:P246)</f>
        <v>0</v>
      </c>
    </row>
    <row r="234" spans="1:16" ht="18.75" customHeight="1" outlineLevel="1" x14ac:dyDescent="0.25">
      <c r="A234" s="17">
        <f>+A232+1</f>
        <v>208</v>
      </c>
      <c r="B234" s="69" t="s">
        <v>218</v>
      </c>
      <c r="C234" s="6">
        <v>0</v>
      </c>
      <c r="D234" s="55">
        <v>0</v>
      </c>
      <c r="E234" s="55">
        <v>0</v>
      </c>
      <c r="F234" s="55">
        <v>0</v>
      </c>
      <c r="G234" s="6">
        <v>0</v>
      </c>
      <c r="H234" s="6">
        <v>0</v>
      </c>
      <c r="I234" s="6">
        <v>0</v>
      </c>
      <c r="J234" s="6">
        <v>0</v>
      </c>
      <c r="K234" s="109" t="s">
        <v>732</v>
      </c>
      <c r="L234" s="97">
        <f>M234+N234+O234</f>
        <v>50128.071000000004</v>
      </c>
      <c r="M234" s="93"/>
      <c r="N234" s="93">
        <v>10608.071000000002</v>
      </c>
      <c r="O234" s="93">
        <v>39520</v>
      </c>
      <c r="P234" s="106" t="s">
        <v>732</v>
      </c>
    </row>
    <row r="235" spans="1:16" outlineLevel="1" x14ac:dyDescent="0.25">
      <c r="A235" s="17">
        <f t="shared" ref="A235:A246" si="83">+A234+1</f>
        <v>209</v>
      </c>
      <c r="B235" s="70" t="s">
        <v>219</v>
      </c>
      <c r="C235" s="6">
        <v>0</v>
      </c>
      <c r="D235" s="55">
        <v>0</v>
      </c>
      <c r="E235" s="55">
        <v>0</v>
      </c>
      <c r="F235" s="55">
        <v>0</v>
      </c>
      <c r="G235" s="6">
        <v>0</v>
      </c>
      <c r="H235" s="6">
        <v>0</v>
      </c>
      <c r="I235" s="6">
        <v>0</v>
      </c>
      <c r="J235" s="6">
        <v>0</v>
      </c>
      <c r="K235" s="105"/>
      <c r="L235" s="6">
        <v>0</v>
      </c>
      <c r="M235" s="6">
        <v>0</v>
      </c>
      <c r="N235" s="6">
        <v>0</v>
      </c>
      <c r="O235" s="6">
        <v>0</v>
      </c>
      <c r="P235" s="106"/>
    </row>
    <row r="236" spans="1:16" outlineLevel="1" x14ac:dyDescent="0.25">
      <c r="A236" s="17">
        <f t="shared" si="83"/>
        <v>210</v>
      </c>
      <c r="B236" s="70" t="s">
        <v>220</v>
      </c>
      <c r="C236" s="6">
        <v>0</v>
      </c>
      <c r="D236" s="55">
        <v>0</v>
      </c>
      <c r="E236" s="55">
        <v>0</v>
      </c>
      <c r="F236" s="55">
        <v>0</v>
      </c>
      <c r="G236" s="6">
        <v>0</v>
      </c>
      <c r="H236" s="6">
        <v>0</v>
      </c>
      <c r="I236" s="6">
        <v>0</v>
      </c>
      <c r="J236" s="6">
        <v>0</v>
      </c>
      <c r="K236" s="105"/>
      <c r="L236" s="6">
        <v>0</v>
      </c>
      <c r="M236" s="6">
        <v>0</v>
      </c>
      <c r="N236" s="6">
        <v>0</v>
      </c>
      <c r="O236" s="6">
        <v>0</v>
      </c>
      <c r="P236" s="106"/>
    </row>
    <row r="237" spans="1:16" outlineLevel="1" x14ac:dyDescent="0.25">
      <c r="A237" s="17">
        <f t="shared" si="83"/>
        <v>211</v>
      </c>
      <c r="B237" s="70" t="s">
        <v>221</v>
      </c>
      <c r="C237" s="6">
        <v>0</v>
      </c>
      <c r="D237" s="55">
        <v>0</v>
      </c>
      <c r="E237" s="55">
        <v>0</v>
      </c>
      <c r="F237" s="55">
        <v>0</v>
      </c>
      <c r="G237" s="6">
        <v>0</v>
      </c>
      <c r="H237" s="6">
        <v>0</v>
      </c>
      <c r="I237" s="6">
        <v>0</v>
      </c>
      <c r="J237" s="6">
        <v>0</v>
      </c>
      <c r="K237" s="105"/>
      <c r="L237" s="6">
        <v>0</v>
      </c>
      <c r="M237" s="6">
        <v>0</v>
      </c>
      <c r="N237" s="6">
        <v>0</v>
      </c>
      <c r="O237" s="6">
        <v>0</v>
      </c>
      <c r="P237" s="106"/>
    </row>
    <row r="238" spans="1:16" outlineLevel="1" x14ac:dyDescent="0.25">
      <c r="A238" s="17">
        <f t="shared" si="83"/>
        <v>212</v>
      </c>
      <c r="B238" s="70" t="s">
        <v>222</v>
      </c>
      <c r="C238" s="6">
        <v>0</v>
      </c>
      <c r="D238" s="55">
        <v>0</v>
      </c>
      <c r="E238" s="55">
        <v>0</v>
      </c>
      <c r="F238" s="55">
        <v>0</v>
      </c>
      <c r="G238" s="6">
        <v>0</v>
      </c>
      <c r="H238" s="6">
        <v>0</v>
      </c>
      <c r="I238" s="6">
        <v>0</v>
      </c>
      <c r="J238" s="6">
        <v>0</v>
      </c>
      <c r="K238" s="105"/>
      <c r="L238" s="6">
        <v>0</v>
      </c>
      <c r="M238" s="6">
        <v>0</v>
      </c>
      <c r="N238" s="6">
        <v>0</v>
      </c>
      <c r="O238" s="6">
        <v>0</v>
      </c>
      <c r="P238" s="106"/>
    </row>
    <row r="239" spans="1:16" outlineLevel="1" x14ac:dyDescent="0.25">
      <c r="A239" s="17">
        <f t="shared" si="83"/>
        <v>213</v>
      </c>
      <c r="B239" s="70" t="s">
        <v>223</v>
      </c>
      <c r="C239" s="6">
        <v>0</v>
      </c>
      <c r="D239" s="55">
        <v>0</v>
      </c>
      <c r="E239" s="55">
        <v>0</v>
      </c>
      <c r="F239" s="55">
        <v>0</v>
      </c>
      <c r="G239" s="6">
        <v>0</v>
      </c>
      <c r="H239" s="6">
        <v>0</v>
      </c>
      <c r="I239" s="6">
        <v>0</v>
      </c>
      <c r="J239" s="6">
        <v>0</v>
      </c>
      <c r="K239" s="105"/>
      <c r="L239" s="6">
        <v>0</v>
      </c>
      <c r="M239" s="6">
        <v>0</v>
      </c>
      <c r="N239" s="6">
        <v>0</v>
      </c>
      <c r="O239" s="6">
        <v>0</v>
      </c>
      <c r="P239" s="106"/>
    </row>
    <row r="240" spans="1:16" outlineLevel="1" x14ac:dyDescent="0.25">
      <c r="A240" s="17">
        <f t="shared" si="83"/>
        <v>214</v>
      </c>
      <c r="B240" s="70" t="s">
        <v>224</v>
      </c>
      <c r="C240" s="6">
        <v>0</v>
      </c>
      <c r="D240" s="55">
        <v>0</v>
      </c>
      <c r="E240" s="55">
        <v>0</v>
      </c>
      <c r="F240" s="55">
        <v>0</v>
      </c>
      <c r="G240" s="6">
        <v>0</v>
      </c>
      <c r="H240" s="6">
        <v>0</v>
      </c>
      <c r="I240" s="6">
        <v>0</v>
      </c>
      <c r="J240" s="6">
        <v>0</v>
      </c>
      <c r="K240" s="105"/>
      <c r="L240" s="6">
        <v>0</v>
      </c>
      <c r="M240" s="6">
        <v>0</v>
      </c>
      <c r="N240" s="6">
        <v>0</v>
      </c>
      <c r="O240" s="6">
        <v>0</v>
      </c>
      <c r="P240" s="106"/>
    </row>
    <row r="241" spans="1:16" outlineLevel="1" x14ac:dyDescent="0.25">
      <c r="A241" s="17">
        <f t="shared" si="83"/>
        <v>215</v>
      </c>
      <c r="B241" s="70" t="s">
        <v>225</v>
      </c>
      <c r="C241" s="6">
        <v>0</v>
      </c>
      <c r="D241" s="55">
        <v>0</v>
      </c>
      <c r="E241" s="55">
        <v>0</v>
      </c>
      <c r="F241" s="55">
        <v>0</v>
      </c>
      <c r="G241" s="6">
        <v>0</v>
      </c>
      <c r="H241" s="6">
        <v>0</v>
      </c>
      <c r="I241" s="6">
        <v>0</v>
      </c>
      <c r="J241" s="6">
        <v>0</v>
      </c>
      <c r="K241" s="105"/>
      <c r="L241" s="6">
        <v>0</v>
      </c>
      <c r="M241" s="6">
        <v>0</v>
      </c>
      <c r="N241" s="6">
        <v>0</v>
      </c>
      <c r="O241" s="6">
        <v>0</v>
      </c>
      <c r="P241" s="106"/>
    </row>
    <row r="242" spans="1:16" outlineLevel="1" x14ac:dyDescent="0.25">
      <c r="A242" s="17">
        <f t="shared" si="83"/>
        <v>216</v>
      </c>
      <c r="B242" s="70" t="s">
        <v>226</v>
      </c>
      <c r="C242" s="6">
        <v>0</v>
      </c>
      <c r="D242" s="55">
        <v>0</v>
      </c>
      <c r="E242" s="55">
        <v>0</v>
      </c>
      <c r="F242" s="55">
        <v>0</v>
      </c>
      <c r="G242" s="6">
        <v>0</v>
      </c>
      <c r="H242" s="6">
        <v>0</v>
      </c>
      <c r="I242" s="6">
        <v>0</v>
      </c>
      <c r="J242" s="6">
        <v>0</v>
      </c>
      <c r="K242" s="105"/>
      <c r="L242" s="6">
        <v>0</v>
      </c>
      <c r="M242" s="6">
        <v>0</v>
      </c>
      <c r="N242" s="6">
        <v>0</v>
      </c>
      <c r="O242" s="6">
        <v>0</v>
      </c>
      <c r="P242" s="106"/>
    </row>
    <row r="243" spans="1:16" outlineLevel="1" x14ac:dyDescent="0.25">
      <c r="A243" s="17">
        <f t="shared" si="83"/>
        <v>217</v>
      </c>
      <c r="B243" s="70" t="s">
        <v>227</v>
      </c>
      <c r="C243" s="6">
        <v>0</v>
      </c>
      <c r="D243" s="55">
        <v>0</v>
      </c>
      <c r="E243" s="55">
        <v>0</v>
      </c>
      <c r="F243" s="55">
        <v>0</v>
      </c>
      <c r="G243" s="6">
        <v>0</v>
      </c>
      <c r="H243" s="6">
        <v>0</v>
      </c>
      <c r="I243" s="6">
        <v>0</v>
      </c>
      <c r="J243" s="6">
        <v>0</v>
      </c>
      <c r="K243" s="105"/>
      <c r="L243" s="6">
        <v>0</v>
      </c>
      <c r="M243" s="6">
        <v>0</v>
      </c>
      <c r="N243" s="6">
        <v>0</v>
      </c>
      <c r="O243" s="6">
        <v>0</v>
      </c>
      <c r="P243" s="106"/>
    </row>
    <row r="244" spans="1:16" outlineLevel="1" x14ac:dyDescent="0.25">
      <c r="A244" s="17">
        <f t="shared" si="83"/>
        <v>218</v>
      </c>
      <c r="B244" s="70" t="s">
        <v>228</v>
      </c>
      <c r="C244" s="6">
        <v>0</v>
      </c>
      <c r="D244" s="55">
        <v>0</v>
      </c>
      <c r="E244" s="55">
        <v>0</v>
      </c>
      <c r="F244" s="55">
        <v>0</v>
      </c>
      <c r="G244" s="6">
        <v>0</v>
      </c>
      <c r="H244" s="6">
        <v>0</v>
      </c>
      <c r="I244" s="6">
        <v>0</v>
      </c>
      <c r="J244" s="6">
        <v>0</v>
      </c>
      <c r="K244" s="105"/>
      <c r="L244" s="6">
        <v>0</v>
      </c>
      <c r="M244" s="6">
        <v>0</v>
      </c>
      <c r="N244" s="6">
        <v>0</v>
      </c>
      <c r="O244" s="6">
        <v>0</v>
      </c>
      <c r="P244" s="106"/>
    </row>
    <row r="245" spans="1:16" outlineLevel="1" x14ac:dyDescent="0.25">
      <c r="A245" s="17">
        <f t="shared" si="83"/>
        <v>219</v>
      </c>
      <c r="B245" s="70" t="s">
        <v>229</v>
      </c>
      <c r="C245" s="6">
        <v>0</v>
      </c>
      <c r="D245" s="55">
        <v>0</v>
      </c>
      <c r="E245" s="55">
        <v>0</v>
      </c>
      <c r="F245" s="55">
        <v>0</v>
      </c>
      <c r="G245" s="6">
        <v>0</v>
      </c>
      <c r="H245" s="6">
        <v>0</v>
      </c>
      <c r="I245" s="6">
        <v>0</v>
      </c>
      <c r="J245" s="6">
        <v>0</v>
      </c>
      <c r="K245" s="105"/>
      <c r="L245" s="6">
        <v>0</v>
      </c>
      <c r="M245" s="6">
        <v>0</v>
      </c>
      <c r="N245" s="6">
        <v>0</v>
      </c>
      <c r="O245" s="6">
        <v>0</v>
      </c>
      <c r="P245" s="106"/>
    </row>
    <row r="246" spans="1:16" ht="19.5" outlineLevel="1" thickBot="1" x14ac:dyDescent="0.3">
      <c r="A246" s="27">
        <f t="shared" si="83"/>
        <v>220</v>
      </c>
      <c r="B246" s="82" t="s">
        <v>230</v>
      </c>
      <c r="C246" s="8">
        <v>0</v>
      </c>
      <c r="D246" s="64">
        <v>0</v>
      </c>
      <c r="E246" s="64">
        <v>0</v>
      </c>
      <c r="F246" s="64">
        <v>0</v>
      </c>
      <c r="G246" s="8">
        <v>0</v>
      </c>
      <c r="H246" s="8">
        <v>0</v>
      </c>
      <c r="I246" s="8">
        <v>0</v>
      </c>
      <c r="J246" s="8">
        <v>0</v>
      </c>
      <c r="K246" s="110"/>
      <c r="L246" s="8">
        <v>0</v>
      </c>
      <c r="M246" s="8">
        <v>0</v>
      </c>
      <c r="N246" s="8">
        <v>0</v>
      </c>
      <c r="O246" s="8">
        <v>0</v>
      </c>
      <c r="P246" s="107"/>
    </row>
  </sheetData>
  <autoFilter ref="A8:P246"/>
  <mergeCells count="38">
    <mergeCell ref="A2:P2"/>
    <mergeCell ref="A4:A7"/>
    <mergeCell ref="B4:B7"/>
    <mergeCell ref="G3:P3"/>
    <mergeCell ref="C4:F4"/>
    <mergeCell ref="C5:D5"/>
    <mergeCell ref="E5:F5"/>
    <mergeCell ref="G4:P5"/>
    <mergeCell ref="G6:K6"/>
    <mergeCell ref="K14:K31"/>
    <mergeCell ref="L6:P6"/>
    <mergeCell ref="K33:K49"/>
    <mergeCell ref="K51:K64"/>
    <mergeCell ref="K66:K79"/>
    <mergeCell ref="P14:P31"/>
    <mergeCell ref="P33:P49"/>
    <mergeCell ref="P51:P64"/>
    <mergeCell ref="P66:P79"/>
    <mergeCell ref="K174:K196"/>
    <mergeCell ref="K198:K217"/>
    <mergeCell ref="K219:K232"/>
    <mergeCell ref="K234:K246"/>
    <mergeCell ref="K81:K96"/>
    <mergeCell ref="K98:K109"/>
    <mergeCell ref="K111:K124"/>
    <mergeCell ref="K126:K142"/>
    <mergeCell ref="K144:K155"/>
    <mergeCell ref="K157:K172"/>
    <mergeCell ref="P81:P96"/>
    <mergeCell ref="P98:P109"/>
    <mergeCell ref="P111:P124"/>
    <mergeCell ref="P126:P142"/>
    <mergeCell ref="P144:P155"/>
    <mergeCell ref="P157:P172"/>
    <mergeCell ref="P174:P196"/>
    <mergeCell ref="P198:P217"/>
    <mergeCell ref="P219:P232"/>
    <mergeCell ref="P234:P246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zoomScale="70" zoomScaleNormal="70" workbookViewId="0">
      <selection activeCell="C13" sqref="C13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140625" style="4" customWidth="1"/>
    <col min="4" max="4" width="15.85546875" style="4" customWidth="1"/>
    <col min="5" max="5" width="14.85546875" style="4" customWidth="1"/>
    <col min="6" max="6" width="15.5703125" style="4" customWidth="1"/>
    <col min="7" max="7" width="13.5703125" style="4" customWidth="1"/>
    <col min="8" max="8" width="22.5703125" style="4" customWidth="1"/>
    <col min="9" max="9" width="12.5703125" style="2" customWidth="1"/>
    <col min="10" max="10" width="17.140625" style="2" customWidth="1"/>
    <col min="11" max="11" width="18.7109375" style="2" customWidth="1"/>
    <col min="12" max="12" width="17" style="2" customWidth="1"/>
    <col min="13" max="13" width="20.5703125" style="2" customWidth="1"/>
    <col min="14" max="14" width="13.42578125" style="2" customWidth="1"/>
    <col min="15" max="15" width="16" style="2" customWidth="1"/>
    <col min="16" max="16" width="19.710937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20" t="s">
        <v>736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8.75" customHeight="1" thickBot="1" x14ac:dyDescent="0.3">
      <c r="A3" s="16"/>
      <c r="B3" s="16"/>
      <c r="C3" s="3"/>
      <c r="D3" s="3"/>
      <c r="E3" s="3"/>
      <c r="F3" s="3"/>
      <c r="G3" s="130" t="s">
        <v>483</v>
      </c>
      <c r="H3" s="130"/>
    </row>
    <row r="4" spans="1:16" ht="37.5" customHeight="1" x14ac:dyDescent="0.25">
      <c r="A4" s="121" t="s">
        <v>2</v>
      </c>
      <c r="B4" s="126" t="s">
        <v>484</v>
      </c>
      <c r="C4" s="126" t="s">
        <v>485</v>
      </c>
      <c r="D4" s="126"/>
      <c r="E4" s="126"/>
      <c r="F4" s="126"/>
      <c r="G4" s="133" t="s">
        <v>486</v>
      </c>
      <c r="H4" s="134"/>
      <c r="I4" s="134"/>
      <c r="J4" s="134"/>
      <c r="K4" s="134"/>
      <c r="L4" s="134"/>
      <c r="M4" s="134"/>
      <c r="N4" s="134"/>
      <c r="O4" s="134"/>
      <c r="P4" s="135"/>
    </row>
    <row r="5" spans="1:16" ht="26.25" customHeight="1" thickBot="1" x14ac:dyDescent="0.3">
      <c r="A5" s="122"/>
      <c r="B5" s="113"/>
      <c r="C5" s="113" t="s">
        <v>487</v>
      </c>
      <c r="D5" s="113"/>
      <c r="E5" s="113" t="s">
        <v>488</v>
      </c>
      <c r="F5" s="113"/>
      <c r="G5" s="136" t="s">
        <v>4</v>
      </c>
      <c r="H5" s="137"/>
      <c r="I5" s="137"/>
      <c r="J5" s="137"/>
      <c r="K5" s="138"/>
      <c r="L5" s="136" t="s">
        <v>489</v>
      </c>
      <c r="M5" s="137"/>
      <c r="N5" s="137"/>
      <c r="O5" s="137"/>
      <c r="P5" s="139"/>
    </row>
    <row r="6" spans="1:16" ht="61.5" customHeight="1" thickBot="1" x14ac:dyDescent="0.3">
      <c r="A6" s="131"/>
      <c r="B6" s="132"/>
      <c r="C6" s="30" t="s">
        <v>4</v>
      </c>
      <c r="D6" s="30" t="s">
        <v>489</v>
      </c>
      <c r="E6" s="30" t="s">
        <v>4</v>
      </c>
      <c r="F6" s="30" t="s">
        <v>489</v>
      </c>
      <c r="G6" s="32" t="s">
        <v>726</v>
      </c>
      <c r="H6" s="30" t="s">
        <v>727</v>
      </c>
      <c r="I6" s="30" t="s">
        <v>718</v>
      </c>
      <c r="J6" s="30" t="s">
        <v>728</v>
      </c>
      <c r="K6" s="9" t="s">
        <v>729</v>
      </c>
      <c r="L6" s="32" t="s">
        <v>726</v>
      </c>
      <c r="M6" s="30" t="s">
        <v>727</v>
      </c>
      <c r="N6" s="30" t="s">
        <v>718</v>
      </c>
      <c r="O6" s="30" t="s">
        <v>728</v>
      </c>
      <c r="P6" s="9" t="s">
        <v>729</v>
      </c>
    </row>
    <row r="7" spans="1:16" s="1" customFormat="1" ht="50.25" customHeight="1" thickBot="1" x14ac:dyDescent="0.3">
      <c r="A7" s="33"/>
      <c r="B7" s="34" t="s">
        <v>0</v>
      </c>
      <c r="C7" s="14">
        <f>+SUM(C8:C11)</f>
        <v>2079626.5</v>
      </c>
      <c r="D7" s="14">
        <f t="shared" ref="D7:K7" si="0">+SUM(D8:D11)</f>
        <v>1356964</v>
      </c>
      <c r="E7" s="14">
        <f t="shared" si="0"/>
        <v>1866764.3800000001</v>
      </c>
      <c r="F7" s="15">
        <f t="shared" si="0"/>
        <v>1306456</v>
      </c>
      <c r="G7" s="37">
        <f t="shared" si="0"/>
        <v>1332992.4239999999</v>
      </c>
      <c r="H7" s="38">
        <f t="shared" si="0"/>
        <v>206931.272</v>
      </c>
      <c r="I7" s="38">
        <f t="shared" si="0"/>
        <v>436546.68799999997</v>
      </c>
      <c r="J7" s="38">
        <f t="shared" si="0"/>
        <v>775785.86400000006</v>
      </c>
      <c r="K7" s="39">
        <f t="shared" si="0"/>
        <v>0</v>
      </c>
      <c r="L7" s="50">
        <f>+SUM(L8:L11)</f>
        <v>1332484.071</v>
      </c>
      <c r="M7" s="40">
        <f>+SUM(M8:M11)</f>
        <v>352233.5</v>
      </c>
      <c r="N7" s="41">
        <f>+SUM(N8:N11)</f>
        <v>486121.571</v>
      </c>
      <c r="O7" s="41">
        <f>+SUM(O8:O11)</f>
        <v>494129</v>
      </c>
      <c r="P7" s="42">
        <f>+SUM(P8:P11)</f>
        <v>0</v>
      </c>
    </row>
    <row r="8" spans="1:16" s="1" customFormat="1" ht="37.5" x14ac:dyDescent="0.25">
      <c r="A8" s="10">
        <v>1</v>
      </c>
      <c r="B8" s="11" t="s">
        <v>490</v>
      </c>
      <c r="C8" s="101">
        <v>470165</v>
      </c>
      <c r="D8" s="101">
        <v>1228800</v>
      </c>
      <c r="E8" s="101">
        <v>470165</v>
      </c>
      <c r="F8" s="101">
        <v>1228800</v>
      </c>
      <c r="G8" s="103">
        <v>368737.6</v>
      </c>
      <c r="H8" s="101">
        <v>29968</v>
      </c>
      <c r="I8" s="102">
        <v>190650.7</v>
      </c>
      <c r="J8" s="101">
        <v>148119</v>
      </c>
      <c r="K8" s="101">
        <v>0</v>
      </c>
      <c r="L8" s="103">
        <v>1204700</v>
      </c>
      <c r="M8" s="102">
        <v>352233.5</v>
      </c>
      <c r="N8" s="102">
        <v>468401.5</v>
      </c>
      <c r="O8" s="101">
        <v>384065</v>
      </c>
      <c r="P8" s="104">
        <v>0</v>
      </c>
    </row>
    <row r="9" spans="1:16" ht="47.25" customHeight="1" x14ac:dyDescent="0.25">
      <c r="A9" s="17">
        <v>2</v>
      </c>
      <c r="B9" s="31" t="s">
        <v>491</v>
      </c>
      <c r="C9" s="103">
        <v>257280</v>
      </c>
      <c r="D9" s="103">
        <v>128164</v>
      </c>
      <c r="E9" s="103">
        <v>250367</v>
      </c>
      <c r="F9" s="103">
        <v>77656</v>
      </c>
      <c r="G9" s="103">
        <f>SUM(H9:J9)</f>
        <v>250367</v>
      </c>
      <c r="H9" s="103">
        <v>0</v>
      </c>
      <c r="I9" s="103">
        <v>18483</v>
      </c>
      <c r="J9" s="103">
        <v>231884</v>
      </c>
      <c r="K9" s="101">
        <v>0</v>
      </c>
      <c r="L9" s="103">
        <f>SUM(M9:O9)</f>
        <v>77656</v>
      </c>
      <c r="M9" s="101">
        <v>0</v>
      </c>
      <c r="N9" s="101">
        <v>7112</v>
      </c>
      <c r="O9" s="101">
        <v>70544</v>
      </c>
      <c r="P9" s="104">
        <v>0</v>
      </c>
    </row>
    <row r="10" spans="1:16" x14ac:dyDescent="0.25">
      <c r="A10" s="17">
        <v>14</v>
      </c>
      <c r="B10" s="19" t="s">
        <v>492</v>
      </c>
      <c r="C10" s="6">
        <f>+C13+C32+C50+C65+C80+C97+C110+C125+C143+C156+C173+C197+C218+C233</f>
        <v>625498.5</v>
      </c>
      <c r="D10" s="6">
        <f t="shared" ref="D10:J10" si="1">+D13+D32+D50+D65+D80+D97+D110+D125+D143+D156+D173+D197+D218+D233</f>
        <v>0</v>
      </c>
      <c r="E10" s="6">
        <f t="shared" si="1"/>
        <v>599120.85</v>
      </c>
      <c r="F10" s="6">
        <f t="shared" si="1"/>
        <v>0</v>
      </c>
      <c r="G10" s="6">
        <f>+G13+G32+G50+G65+G80+G97+G110+G125+G143+G156+G173+G197+G218+G233</f>
        <v>504996.83999999997</v>
      </c>
      <c r="H10" s="6">
        <f t="shared" si="1"/>
        <v>77255.902500000011</v>
      </c>
      <c r="I10" s="6">
        <f t="shared" si="1"/>
        <v>146834.79499999998</v>
      </c>
      <c r="J10" s="6">
        <f t="shared" si="1"/>
        <v>295608.4425</v>
      </c>
      <c r="K10" s="35"/>
      <c r="L10" s="6">
        <f>+L13+L32+L50+L65+L80+L97+L110+L125+L143+L156+L173+L197+L218+L233</f>
        <v>50128.071000000004</v>
      </c>
      <c r="M10" s="6">
        <f>+M13+M32+M50+M65+M80+M97+M110+M125+M143+M156+M173+M197+M218+M233</f>
        <v>0</v>
      </c>
      <c r="N10" s="6">
        <f>+N13+N32+N50+N65+N80+N97+N110+N125+N143+N156+N173+N197+N218+N233</f>
        <v>10608.071000000002</v>
      </c>
      <c r="O10" s="6">
        <f>+O13+O32+O50+O65+O80+O97+O110+O125+O143+O156+O173+O197+O218+O233</f>
        <v>39520</v>
      </c>
      <c r="P10" s="35"/>
    </row>
    <row r="11" spans="1:16" x14ac:dyDescent="0.25">
      <c r="A11" s="17">
        <v>206</v>
      </c>
      <c r="B11" s="19" t="s">
        <v>493</v>
      </c>
      <c r="C11" s="6">
        <f>+SUM(C14:C30,C33:C48,C51:C63,C66:C78,C81:C95,C98:C108,C111:C123,C126:C141,C144:C154,C157:C171,C174:C195,C198:C216,C219:C231,C234:C245)</f>
        <v>726683</v>
      </c>
      <c r="D11" s="6">
        <f t="shared" ref="D11:J11" si="2">+SUM(D14:D30,D33:D48,D51:D63,D66:D78,D81:D95,D98:D108,D111:D123,D126:D141,D144:D154,D157:D171,D174:D195,D198:D216,D219:D231,D234:D245)</f>
        <v>0</v>
      </c>
      <c r="E11" s="6">
        <f t="shared" si="2"/>
        <v>547111.53</v>
      </c>
      <c r="F11" s="6">
        <f t="shared" si="2"/>
        <v>0</v>
      </c>
      <c r="G11" s="6">
        <f t="shared" si="2"/>
        <v>208890.98400000003</v>
      </c>
      <c r="H11" s="6">
        <f t="shared" si="2"/>
        <v>99707.369500000001</v>
      </c>
      <c r="I11" s="6">
        <f t="shared" si="2"/>
        <v>80578.192999999999</v>
      </c>
      <c r="J11" s="6">
        <f t="shared" si="2"/>
        <v>100174.4215</v>
      </c>
      <c r="K11" s="35"/>
      <c r="L11" s="6">
        <f>+SUM(L14:L30,L33:L48,L51:L63,L66:L78,L81:L95,L98:L108,L111:L123,L126:L141,L144:L154,L157:L171,L174:L195,L198:L216,L219:L231,L234:L245)</f>
        <v>0</v>
      </c>
      <c r="M11" s="6">
        <f>+SUM(M14:M30,M33:M48,M51:M63,M66:M78,M81:M95,M98:M108,M111:M123,M126:M141,M144:M154,M157:M171,M174:M195,M198:M216,M219:M231,M234:M245)</f>
        <v>0</v>
      </c>
      <c r="N11" s="6">
        <f>+SUM(N14:N30,N33:N48,N51:N63,N66:N78,N81:N95,N98:N108,N111:N123,N126:N141,N144:N154,N157:N171,N174:N195,N198:N216,N219:N231,N234:N245)</f>
        <v>0</v>
      </c>
      <c r="O11" s="6">
        <f>+SUM(O14:O30,O33:O48,O51:O63,O66:O78,O81:O95,O98:O108,O111:O123,O126:O141,O144:O154,O157:O171,O174:O195,O198:O216,O219:O231,O234:O245)</f>
        <v>0</v>
      </c>
      <c r="P11" s="35"/>
    </row>
    <row r="12" spans="1:16" x14ac:dyDescent="0.25">
      <c r="A12" s="20">
        <v>1</v>
      </c>
      <c r="B12" s="21" t="s">
        <v>494</v>
      </c>
      <c r="C12" s="5">
        <f t="shared" ref="C12:J12" si="3">SUM(C13:C30)</f>
        <v>0</v>
      </c>
      <c r="D12" s="5">
        <f t="shared" si="3"/>
        <v>0</v>
      </c>
      <c r="E12" s="5">
        <f t="shared" si="3"/>
        <v>0</v>
      </c>
      <c r="F12" s="5">
        <f t="shared" si="3"/>
        <v>0</v>
      </c>
      <c r="G12" s="5">
        <f t="shared" si="3"/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43"/>
      <c r="L12" s="5">
        <f>SUM(L13:L30)</f>
        <v>0</v>
      </c>
      <c r="M12" s="5">
        <f>SUM(M13:M30)</f>
        <v>0</v>
      </c>
      <c r="N12" s="5">
        <f>SUM(N13:N30)</f>
        <v>0</v>
      </c>
      <c r="O12" s="5">
        <f>SUM(O13:O30)</f>
        <v>0</v>
      </c>
      <c r="P12" s="29"/>
    </row>
    <row r="13" spans="1:16" ht="18.75" customHeight="1" outlineLevel="1" x14ac:dyDescent="0.25">
      <c r="A13" s="17">
        <v>1</v>
      </c>
      <c r="B13" s="18" t="s">
        <v>495</v>
      </c>
      <c r="C13" s="51"/>
      <c r="D13" s="51"/>
      <c r="E13" s="51"/>
      <c r="F13" s="51"/>
      <c r="G13" s="51"/>
      <c r="H13" s="51"/>
      <c r="I13" s="51"/>
      <c r="J13" s="51"/>
      <c r="K13" s="105" t="s">
        <v>733</v>
      </c>
      <c r="L13" s="90">
        <v>0</v>
      </c>
      <c r="M13" s="90">
        <v>0</v>
      </c>
      <c r="N13" s="90">
        <v>0</v>
      </c>
      <c r="O13" s="90">
        <v>0</v>
      </c>
      <c r="P13" s="116" t="s">
        <v>733</v>
      </c>
    </row>
    <row r="14" spans="1:16" outlineLevel="1" x14ac:dyDescent="0.25">
      <c r="A14" s="17">
        <f>+A13+1</f>
        <v>2</v>
      </c>
      <c r="B14" s="22" t="s">
        <v>496</v>
      </c>
      <c r="C14" s="51"/>
      <c r="D14" s="51"/>
      <c r="E14" s="51"/>
      <c r="F14" s="51"/>
      <c r="G14" s="51"/>
      <c r="H14" s="51"/>
      <c r="I14" s="51"/>
      <c r="J14" s="51"/>
      <c r="K14" s="105"/>
      <c r="L14" s="90">
        <v>0</v>
      </c>
      <c r="M14" s="90">
        <v>0</v>
      </c>
      <c r="N14" s="90">
        <v>0</v>
      </c>
      <c r="O14" s="90">
        <v>0</v>
      </c>
      <c r="P14" s="117"/>
    </row>
    <row r="15" spans="1:16" outlineLevel="1" x14ac:dyDescent="0.25">
      <c r="A15" s="17">
        <f t="shared" ref="A15:A30" si="4">+A14+1</f>
        <v>3</v>
      </c>
      <c r="B15" s="23" t="s">
        <v>497</v>
      </c>
      <c r="C15" s="51"/>
      <c r="D15" s="51"/>
      <c r="E15" s="51"/>
      <c r="F15" s="51"/>
      <c r="G15" s="51"/>
      <c r="H15" s="51"/>
      <c r="I15" s="51"/>
      <c r="J15" s="51"/>
      <c r="K15" s="105"/>
      <c r="L15" s="90">
        <v>0</v>
      </c>
      <c r="M15" s="90">
        <v>0</v>
      </c>
      <c r="N15" s="90">
        <v>0</v>
      </c>
      <c r="O15" s="90">
        <v>0</v>
      </c>
      <c r="P15" s="117"/>
    </row>
    <row r="16" spans="1:16" outlineLevel="1" x14ac:dyDescent="0.25">
      <c r="A16" s="17">
        <f t="shared" si="4"/>
        <v>4</v>
      </c>
      <c r="B16" s="23" t="s">
        <v>498</v>
      </c>
      <c r="C16" s="51"/>
      <c r="D16" s="51"/>
      <c r="E16" s="51"/>
      <c r="F16" s="51"/>
      <c r="G16" s="51"/>
      <c r="H16" s="51"/>
      <c r="I16" s="51"/>
      <c r="J16" s="51"/>
      <c r="K16" s="105"/>
      <c r="L16" s="90">
        <v>0</v>
      </c>
      <c r="M16" s="90">
        <v>0</v>
      </c>
      <c r="N16" s="90">
        <v>0</v>
      </c>
      <c r="O16" s="90">
        <v>0</v>
      </c>
      <c r="P16" s="117"/>
    </row>
    <row r="17" spans="1:16" outlineLevel="1" x14ac:dyDescent="0.25">
      <c r="A17" s="17">
        <f t="shared" si="4"/>
        <v>5</v>
      </c>
      <c r="B17" s="23" t="s">
        <v>499</v>
      </c>
      <c r="C17" s="51"/>
      <c r="D17" s="51"/>
      <c r="E17" s="51"/>
      <c r="F17" s="51"/>
      <c r="G17" s="51"/>
      <c r="H17" s="51"/>
      <c r="I17" s="51"/>
      <c r="J17" s="51"/>
      <c r="K17" s="105"/>
      <c r="L17" s="90">
        <v>0</v>
      </c>
      <c r="M17" s="90">
        <v>0</v>
      </c>
      <c r="N17" s="90">
        <v>0</v>
      </c>
      <c r="O17" s="90">
        <v>0</v>
      </c>
      <c r="P17" s="117"/>
    </row>
    <row r="18" spans="1:16" outlineLevel="1" x14ac:dyDescent="0.25">
      <c r="A18" s="17">
        <f t="shared" si="4"/>
        <v>6</v>
      </c>
      <c r="B18" s="23" t="s">
        <v>500</v>
      </c>
      <c r="C18" s="51"/>
      <c r="D18" s="51"/>
      <c r="E18" s="51"/>
      <c r="F18" s="51"/>
      <c r="G18" s="51"/>
      <c r="H18" s="51"/>
      <c r="I18" s="51"/>
      <c r="J18" s="51"/>
      <c r="K18" s="105"/>
      <c r="L18" s="90">
        <v>0</v>
      </c>
      <c r="M18" s="90">
        <v>0</v>
      </c>
      <c r="N18" s="90">
        <v>0</v>
      </c>
      <c r="O18" s="90">
        <v>0</v>
      </c>
      <c r="P18" s="117"/>
    </row>
    <row r="19" spans="1:16" outlineLevel="1" x14ac:dyDescent="0.25">
      <c r="A19" s="17">
        <f t="shared" si="4"/>
        <v>7</v>
      </c>
      <c r="B19" s="23" t="s">
        <v>501</v>
      </c>
      <c r="C19" s="51"/>
      <c r="D19" s="51"/>
      <c r="E19" s="51"/>
      <c r="F19" s="51"/>
      <c r="G19" s="51"/>
      <c r="H19" s="51"/>
      <c r="I19" s="51"/>
      <c r="J19" s="51"/>
      <c r="K19" s="105"/>
      <c r="L19" s="90">
        <v>0</v>
      </c>
      <c r="M19" s="90">
        <v>0</v>
      </c>
      <c r="N19" s="90">
        <v>0</v>
      </c>
      <c r="O19" s="90">
        <v>0</v>
      </c>
      <c r="P19" s="117"/>
    </row>
    <row r="20" spans="1:16" outlineLevel="1" x14ac:dyDescent="0.25">
      <c r="A20" s="17">
        <f t="shared" si="4"/>
        <v>8</v>
      </c>
      <c r="B20" s="23" t="s">
        <v>502</v>
      </c>
      <c r="C20" s="51"/>
      <c r="D20" s="51"/>
      <c r="E20" s="51"/>
      <c r="F20" s="51"/>
      <c r="G20" s="51"/>
      <c r="H20" s="51"/>
      <c r="I20" s="51"/>
      <c r="J20" s="51"/>
      <c r="K20" s="105"/>
      <c r="L20" s="90">
        <v>0</v>
      </c>
      <c r="M20" s="90">
        <v>0</v>
      </c>
      <c r="N20" s="90">
        <v>0</v>
      </c>
      <c r="O20" s="90">
        <v>0</v>
      </c>
      <c r="P20" s="117"/>
    </row>
    <row r="21" spans="1:16" outlineLevel="1" x14ac:dyDescent="0.25">
      <c r="A21" s="17">
        <f t="shared" si="4"/>
        <v>9</v>
      </c>
      <c r="B21" s="24" t="s">
        <v>503</v>
      </c>
      <c r="C21" s="51"/>
      <c r="D21" s="51"/>
      <c r="E21" s="51"/>
      <c r="F21" s="51"/>
      <c r="G21" s="51"/>
      <c r="H21" s="51"/>
      <c r="I21" s="51"/>
      <c r="J21" s="51"/>
      <c r="K21" s="105"/>
      <c r="L21" s="90">
        <v>0</v>
      </c>
      <c r="M21" s="90">
        <v>0</v>
      </c>
      <c r="N21" s="90">
        <v>0</v>
      </c>
      <c r="O21" s="90">
        <v>0</v>
      </c>
      <c r="P21" s="117"/>
    </row>
    <row r="22" spans="1:16" outlineLevel="1" x14ac:dyDescent="0.25">
      <c r="A22" s="17">
        <f t="shared" si="4"/>
        <v>10</v>
      </c>
      <c r="B22" s="24" t="s">
        <v>504</v>
      </c>
      <c r="C22" s="51"/>
      <c r="D22" s="51"/>
      <c r="E22" s="51"/>
      <c r="F22" s="51"/>
      <c r="G22" s="51"/>
      <c r="H22" s="51"/>
      <c r="I22" s="51"/>
      <c r="J22" s="51"/>
      <c r="K22" s="105"/>
      <c r="L22" s="90">
        <v>0</v>
      </c>
      <c r="M22" s="90">
        <v>0</v>
      </c>
      <c r="N22" s="90">
        <v>0</v>
      </c>
      <c r="O22" s="90">
        <v>0</v>
      </c>
      <c r="P22" s="117"/>
    </row>
    <row r="23" spans="1:16" outlineLevel="1" x14ac:dyDescent="0.25">
      <c r="A23" s="17">
        <f t="shared" si="4"/>
        <v>11</v>
      </c>
      <c r="B23" s="24" t="s">
        <v>505</v>
      </c>
      <c r="C23" s="51"/>
      <c r="D23" s="51"/>
      <c r="E23" s="51"/>
      <c r="F23" s="51"/>
      <c r="G23" s="51"/>
      <c r="H23" s="51"/>
      <c r="I23" s="51"/>
      <c r="J23" s="51"/>
      <c r="K23" s="105"/>
      <c r="L23" s="90">
        <v>0</v>
      </c>
      <c r="M23" s="90">
        <v>0</v>
      </c>
      <c r="N23" s="90">
        <v>0</v>
      </c>
      <c r="O23" s="90">
        <v>0</v>
      </c>
      <c r="P23" s="117"/>
    </row>
    <row r="24" spans="1:16" outlineLevel="1" x14ac:dyDescent="0.25">
      <c r="A24" s="17">
        <f t="shared" si="4"/>
        <v>12</v>
      </c>
      <c r="B24" s="24" t="s">
        <v>506</v>
      </c>
      <c r="C24" s="51"/>
      <c r="D24" s="51"/>
      <c r="E24" s="51"/>
      <c r="F24" s="51"/>
      <c r="G24" s="51"/>
      <c r="H24" s="51"/>
      <c r="I24" s="51"/>
      <c r="J24" s="51"/>
      <c r="K24" s="105"/>
      <c r="L24" s="90">
        <v>0</v>
      </c>
      <c r="M24" s="90">
        <v>0</v>
      </c>
      <c r="N24" s="90">
        <v>0</v>
      </c>
      <c r="O24" s="90">
        <v>0</v>
      </c>
      <c r="P24" s="117"/>
    </row>
    <row r="25" spans="1:16" outlineLevel="1" x14ac:dyDescent="0.25">
      <c r="A25" s="17">
        <f t="shared" si="4"/>
        <v>13</v>
      </c>
      <c r="B25" s="24" t="s">
        <v>507</v>
      </c>
      <c r="C25" s="51"/>
      <c r="D25" s="51"/>
      <c r="E25" s="51"/>
      <c r="F25" s="51"/>
      <c r="G25" s="51"/>
      <c r="H25" s="51"/>
      <c r="I25" s="51"/>
      <c r="J25" s="51"/>
      <c r="K25" s="105"/>
      <c r="L25" s="90">
        <v>0</v>
      </c>
      <c r="M25" s="90">
        <v>0</v>
      </c>
      <c r="N25" s="90">
        <v>0</v>
      </c>
      <c r="O25" s="90">
        <v>0</v>
      </c>
      <c r="P25" s="117"/>
    </row>
    <row r="26" spans="1:16" outlineLevel="1" x14ac:dyDescent="0.25">
      <c r="A26" s="17">
        <f t="shared" si="4"/>
        <v>14</v>
      </c>
      <c r="B26" s="23" t="s">
        <v>508</v>
      </c>
      <c r="C26" s="51"/>
      <c r="D26" s="51"/>
      <c r="E26" s="51"/>
      <c r="F26" s="51"/>
      <c r="G26" s="51"/>
      <c r="H26" s="51"/>
      <c r="I26" s="51"/>
      <c r="J26" s="51"/>
      <c r="K26" s="105"/>
      <c r="L26" s="90">
        <v>0</v>
      </c>
      <c r="M26" s="90">
        <v>0</v>
      </c>
      <c r="N26" s="90">
        <v>0</v>
      </c>
      <c r="O26" s="90">
        <v>0</v>
      </c>
      <c r="P26" s="117"/>
    </row>
    <row r="27" spans="1:16" outlineLevel="1" x14ac:dyDescent="0.25">
      <c r="A27" s="17">
        <f t="shared" si="4"/>
        <v>15</v>
      </c>
      <c r="B27" s="24" t="s">
        <v>509</v>
      </c>
      <c r="C27" s="51"/>
      <c r="D27" s="51"/>
      <c r="E27" s="51"/>
      <c r="F27" s="51"/>
      <c r="G27" s="51"/>
      <c r="H27" s="51"/>
      <c r="I27" s="51"/>
      <c r="J27" s="51"/>
      <c r="K27" s="105"/>
      <c r="L27" s="90">
        <v>0</v>
      </c>
      <c r="M27" s="90">
        <v>0</v>
      </c>
      <c r="N27" s="90">
        <v>0</v>
      </c>
      <c r="O27" s="90">
        <v>0</v>
      </c>
      <c r="P27" s="117"/>
    </row>
    <row r="28" spans="1:16" outlineLevel="1" x14ac:dyDescent="0.25">
      <c r="A28" s="17">
        <f t="shared" si="4"/>
        <v>16</v>
      </c>
      <c r="B28" s="23" t="s">
        <v>510</v>
      </c>
      <c r="C28" s="51"/>
      <c r="D28" s="51"/>
      <c r="E28" s="51"/>
      <c r="F28" s="51"/>
      <c r="G28" s="51"/>
      <c r="H28" s="51"/>
      <c r="I28" s="51"/>
      <c r="J28" s="51"/>
      <c r="K28" s="105"/>
      <c r="L28" s="90">
        <v>0</v>
      </c>
      <c r="M28" s="90">
        <v>0</v>
      </c>
      <c r="N28" s="90">
        <v>0</v>
      </c>
      <c r="O28" s="90">
        <v>0</v>
      </c>
      <c r="P28" s="117"/>
    </row>
    <row r="29" spans="1:16" outlineLevel="1" x14ac:dyDescent="0.25">
      <c r="A29" s="17">
        <f t="shared" si="4"/>
        <v>17</v>
      </c>
      <c r="B29" s="23" t="s">
        <v>511</v>
      </c>
      <c r="C29" s="51"/>
      <c r="D29" s="51"/>
      <c r="E29" s="51"/>
      <c r="F29" s="51"/>
      <c r="G29" s="51"/>
      <c r="H29" s="51"/>
      <c r="I29" s="51"/>
      <c r="J29" s="51"/>
      <c r="K29" s="105"/>
      <c r="L29" s="90">
        <v>0</v>
      </c>
      <c r="M29" s="90">
        <v>0</v>
      </c>
      <c r="N29" s="90">
        <v>0</v>
      </c>
      <c r="O29" s="90">
        <v>0</v>
      </c>
      <c r="P29" s="117"/>
    </row>
    <row r="30" spans="1:16" outlineLevel="1" x14ac:dyDescent="0.25">
      <c r="A30" s="17">
        <f t="shared" si="4"/>
        <v>18</v>
      </c>
      <c r="B30" s="24" t="s">
        <v>512</v>
      </c>
      <c r="C30" s="51"/>
      <c r="D30" s="51"/>
      <c r="E30" s="51"/>
      <c r="F30" s="51"/>
      <c r="G30" s="51"/>
      <c r="H30" s="51"/>
      <c r="I30" s="51"/>
      <c r="J30" s="51"/>
      <c r="K30" s="105"/>
      <c r="L30" s="90">
        <v>0</v>
      </c>
      <c r="M30" s="90">
        <v>0</v>
      </c>
      <c r="N30" s="90">
        <v>0</v>
      </c>
      <c r="O30" s="90">
        <v>0</v>
      </c>
      <c r="P30" s="118"/>
    </row>
    <row r="31" spans="1:16" x14ac:dyDescent="0.25">
      <c r="A31" s="20">
        <v>2</v>
      </c>
      <c r="B31" s="21" t="s">
        <v>513</v>
      </c>
      <c r="C31" s="5">
        <f>SUM(C32:C48)</f>
        <v>141000</v>
      </c>
      <c r="D31" s="5">
        <f t="shared" ref="D31:J31" si="5">SUM(D32:D48)</f>
        <v>0</v>
      </c>
      <c r="E31" s="5">
        <f t="shared" si="5"/>
        <v>141000</v>
      </c>
      <c r="F31" s="5">
        <f t="shared" si="5"/>
        <v>0</v>
      </c>
      <c r="G31" s="5">
        <f t="shared" si="5"/>
        <v>169974.64399999997</v>
      </c>
      <c r="H31" s="5">
        <f t="shared" si="5"/>
        <v>26933.9</v>
      </c>
      <c r="I31" s="5">
        <f t="shared" si="5"/>
        <v>24061.543999999994</v>
      </c>
      <c r="J31" s="5">
        <f t="shared" si="5"/>
        <v>118979.2</v>
      </c>
      <c r="K31" s="36">
        <f t="shared" ref="K31:P31" si="6">SUM(K32:K48)</f>
        <v>0</v>
      </c>
      <c r="L31" s="5">
        <f t="shared" si="6"/>
        <v>0</v>
      </c>
      <c r="M31" s="5">
        <f t="shared" si="6"/>
        <v>0</v>
      </c>
      <c r="N31" s="5">
        <f t="shared" si="6"/>
        <v>0</v>
      </c>
      <c r="O31" s="5">
        <f t="shared" si="6"/>
        <v>0</v>
      </c>
      <c r="P31" s="29">
        <f t="shared" si="6"/>
        <v>0</v>
      </c>
    </row>
    <row r="32" spans="1:16" ht="18.75" customHeight="1" outlineLevel="1" x14ac:dyDescent="0.25">
      <c r="A32" s="17">
        <f>+A30+1</f>
        <v>19</v>
      </c>
      <c r="B32" s="18" t="s">
        <v>495</v>
      </c>
      <c r="C32" s="58">
        <v>66000</v>
      </c>
      <c r="D32" s="58">
        <v>0</v>
      </c>
      <c r="E32" s="58">
        <v>66000</v>
      </c>
      <c r="F32" s="58">
        <v>0</v>
      </c>
      <c r="G32" s="58">
        <f>+H32+I32+J32</f>
        <v>126950.79</v>
      </c>
      <c r="H32" s="58">
        <f>3390+3861+2046+1470+2574+330+660+396+2376+1210</f>
        <v>18313</v>
      </c>
      <c r="I32" s="58">
        <f>1816.09+1542.8+1732.4+2650.1+737.1+921.4+1082.3+253.4+2192.4+2029.8</f>
        <v>14957.789999999997</v>
      </c>
      <c r="J32" s="58">
        <f>19460+15672+16929+5485+9560+330+1920+1372+14038+8914</f>
        <v>93680</v>
      </c>
      <c r="K32" s="128" t="s">
        <v>733</v>
      </c>
      <c r="L32" s="6">
        <v>0</v>
      </c>
      <c r="M32" s="6">
        <v>0</v>
      </c>
      <c r="N32" s="6">
        <v>0</v>
      </c>
      <c r="O32" s="6">
        <v>0</v>
      </c>
      <c r="P32" s="128" t="s">
        <v>733</v>
      </c>
    </row>
    <row r="33" spans="1:16" outlineLevel="1" x14ac:dyDescent="0.25">
      <c r="A33" s="17">
        <f>+A32+1</f>
        <v>20</v>
      </c>
      <c r="B33" s="23" t="s">
        <v>514</v>
      </c>
      <c r="C33" s="92">
        <v>7500</v>
      </c>
      <c r="D33" s="92">
        <v>0</v>
      </c>
      <c r="E33" s="92">
        <v>7500</v>
      </c>
      <c r="F33" s="92">
        <v>0</v>
      </c>
      <c r="G33" s="58">
        <f>+H33+I33+J33</f>
        <v>10140</v>
      </c>
      <c r="H33" s="92">
        <f>150+300+99+264+792</f>
        <v>1605</v>
      </c>
      <c r="I33" s="92">
        <f>177.6+355.2+244.2+488.4+488.4</f>
        <v>1753.8000000000002</v>
      </c>
      <c r="J33" s="92">
        <f>300+600+1980+2449.2+1452</f>
        <v>6781.2</v>
      </c>
      <c r="K33" s="128"/>
      <c r="L33" s="6">
        <v>0</v>
      </c>
      <c r="M33" s="6">
        <v>0</v>
      </c>
      <c r="N33" s="6">
        <v>0</v>
      </c>
      <c r="O33" s="6">
        <v>0</v>
      </c>
      <c r="P33" s="128"/>
    </row>
    <row r="34" spans="1:16" outlineLevel="1" x14ac:dyDescent="0.25">
      <c r="A34" s="17">
        <f t="shared" ref="A34:A48" si="7">+A33+1</f>
        <v>21</v>
      </c>
      <c r="B34" s="25" t="s">
        <v>515</v>
      </c>
      <c r="C34" s="58">
        <v>4500</v>
      </c>
      <c r="D34" s="58">
        <v>0</v>
      </c>
      <c r="E34" s="58">
        <v>4500</v>
      </c>
      <c r="F34" s="58">
        <v>0</v>
      </c>
      <c r="G34" s="58">
        <f t="shared" ref="G34:G48" si="8">+H34+I34+J34</f>
        <v>666</v>
      </c>
      <c r="H34" s="58">
        <f>150</f>
        <v>150</v>
      </c>
      <c r="I34" s="58">
        <v>216</v>
      </c>
      <c r="J34" s="58">
        <v>300</v>
      </c>
      <c r="K34" s="128"/>
      <c r="L34" s="6">
        <v>0</v>
      </c>
      <c r="M34" s="6">
        <v>0</v>
      </c>
      <c r="N34" s="6">
        <v>0</v>
      </c>
      <c r="O34" s="6">
        <v>0</v>
      </c>
      <c r="P34" s="128"/>
    </row>
    <row r="35" spans="1:16" outlineLevel="1" x14ac:dyDescent="0.25">
      <c r="A35" s="17">
        <f t="shared" si="7"/>
        <v>22</v>
      </c>
      <c r="B35" s="23" t="s">
        <v>516</v>
      </c>
      <c r="C35" s="58">
        <v>4500</v>
      </c>
      <c r="D35" s="58">
        <v>0</v>
      </c>
      <c r="E35" s="58">
        <v>4500</v>
      </c>
      <c r="F35" s="58"/>
      <c r="G35" s="58">
        <f t="shared" si="8"/>
        <v>0</v>
      </c>
      <c r="H35" s="58"/>
      <c r="I35" s="58"/>
      <c r="J35" s="58"/>
      <c r="K35" s="128"/>
      <c r="L35" s="6">
        <v>0</v>
      </c>
      <c r="M35" s="6">
        <v>0</v>
      </c>
      <c r="N35" s="6">
        <v>0</v>
      </c>
      <c r="O35" s="6">
        <v>0</v>
      </c>
      <c r="P35" s="128"/>
    </row>
    <row r="36" spans="1:16" outlineLevel="1" x14ac:dyDescent="0.25">
      <c r="A36" s="17">
        <f t="shared" si="7"/>
        <v>23</v>
      </c>
      <c r="B36" s="23" t="s">
        <v>517</v>
      </c>
      <c r="C36" s="58">
        <v>4500</v>
      </c>
      <c r="D36" s="58">
        <v>0</v>
      </c>
      <c r="E36" s="58">
        <v>4500</v>
      </c>
      <c r="F36" s="58">
        <v>0</v>
      </c>
      <c r="G36" s="58">
        <f t="shared" si="8"/>
        <v>3027.8</v>
      </c>
      <c r="H36" s="58">
        <f>165+660</f>
        <v>825</v>
      </c>
      <c r="I36" s="58">
        <f>184.3+368.5</f>
        <v>552.79999999999995</v>
      </c>
      <c r="J36" s="58">
        <f>330+1320</f>
        <v>1650</v>
      </c>
      <c r="K36" s="128"/>
      <c r="L36" s="6">
        <v>0</v>
      </c>
      <c r="M36" s="6">
        <v>0</v>
      </c>
      <c r="N36" s="6">
        <v>0</v>
      </c>
      <c r="O36" s="6">
        <v>0</v>
      </c>
      <c r="P36" s="128"/>
    </row>
    <row r="37" spans="1:16" outlineLevel="1" x14ac:dyDescent="0.25">
      <c r="A37" s="17">
        <f t="shared" si="7"/>
        <v>24</v>
      </c>
      <c r="B37" s="23" t="s">
        <v>518</v>
      </c>
      <c r="C37" s="58">
        <v>4500</v>
      </c>
      <c r="D37" s="58">
        <v>0</v>
      </c>
      <c r="E37" s="58">
        <v>4500</v>
      </c>
      <c r="F37" s="58">
        <v>0</v>
      </c>
      <c r="G37" s="58">
        <f t="shared" si="8"/>
        <v>2656.1</v>
      </c>
      <c r="H37" s="58">
        <f>33+165</f>
        <v>198</v>
      </c>
      <c r="I37" s="58">
        <f>181.1+317</f>
        <v>498.1</v>
      </c>
      <c r="J37" s="58">
        <f>250+1710</f>
        <v>1960</v>
      </c>
      <c r="K37" s="128"/>
      <c r="L37" s="6">
        <v>0</v>
      </c>
      <c r="M37" s="6">
        <v>0</v>
      </c>
      <c r="N37" s="6">
        <v>0</v>
      </c>
      <c r="O37" s="6">
        <v>0</v>
      </c>
      <c r="P37" s="128"/>
    </row>
    <row r="38" spans="1:16" outlineLevel="1" x14ac:dyDescent="0.25">
      <c r="A38" s="17">
        <f t="shared" si="7"/>
        <v>25</v>
      </c>
      <c r="B38" s="23" t="s">
        <v>519</v>
      </c>
      <c r="C38" s="58">
        <v>4500</v>
      </c>
      <c r="D38" s="58">
        <v>0</v>
      </c>
      <c r="E38" s="58">
        <v>4500</v>
      </c>
      <c r="F38" s="58">
        <v>0</v>
      </c>
      <c r="G38" s="58">
        <f t="shared" si="8"/>
        <v>4530</v>
      </c>
      <c r="H38" s="58">
        <f>150+150+792</f>
        <v>1092</v>
      </c>
      <c r="I38" s="58">
        <f>248+240+900</f>
        <v>1388</v>
      </c>
      <c r="J38" s="58">
        <f>750+1300</f>
        <v>2050</v>
      </c>
      <c r="K38" s="128"/>
      <c r="L38" s="6">
        <v>0</v>
      </c>
      <c r="M38" s="6">
        <v>0</v>
      </c>
      <c r="N38" s="6">
        <v>0</v>
      </c>
      <c r="O38" s="6">
        <v>0</v>
      </c>
      <c r="P38" s="128"/>
    </row>
    <row r="39" spans="1:16" outlineLevel="1" x14ac:dyDescent="0.25">
      <c r="A39" s="17">
        <f t="shared" si="7"/>
        <v>26</v>
      </c>
      <c r="B39" s="23" t="s">
        <v>520</v>
      </c>
      <c r="C39" s="58">
        <v>4500</v>
      </c>
      <c r="D39" s="58">
        <v>0</v>
      </c>
      <c r="E39" s="58">
        <v>4500</v>
      </c>
      <c r="F39" s="58">
        <v>0</v>
      </c>
      <c r="G39" s="58">
        <f t="shared" si="8"/>
        <v>0</v>
      </c>
      <c r="H39" s="58"/>
      <c r="I39" s="58"/>
      <c r="J39" s="58"/>
      <c r="K39" s="128"/>
      <c r="L39" s="6">
        <v>0</v>
      </c>
      <c r="M39" s="6">
        <v>0</v>
      </c>
      <c r="N39" s="6">
        <v>0</v>
      </c>
      <c r="O39" s="6">
        <v>0</v>
      </c>
      <c r="P39" s="128"/>
    </row>
    <row r="40" spans="1:16" outlineLevel="1" x14ac:dyDescent="0.25">
      <c r="A40" s="17">
        <f t="shared" si="7"/>
        <v>27</v>
      </c>
      <c r="B40" s="23" t="s">
        <v>521</v>
      </c>
      <c r="C40" s="58">
        <v>4500</v>
      </c>
      <c r="D40" s="58">
        <v>0</v>
      </c>
      <c r="E40" s="58">
        <v>4500</v>
      </c>
      <c r="F40" s="58">
        <v>0</v>
      </c>
      <c r="G40" s="58">
        <f t="shared" si="8"/>
        <v>3805.2</v>
      </c>
      <c r="H40" s="58">
        <f>883.2+402</f>
        <v>1285.2</v>
      </c>
      <c r="I40" s="58">
        <f>200+300</f>
        <v>500</v>
      </c>
      <c r="J40" s="58">
        <v>2020</v>
      </c>
      <c r="K40" s="128"/>
      <c r="L40" s="6">
        <v>0</v>
      </c>
      <c r="M40" s="6">
        <v>0</v>
      </c>
      <c r="N40" s="6">
        <v>0</v>
      </c>
      <c r="O40" s="6">
        <v>0</v>
      </c>
      <c r="P40" s="128"/>
    </row>
    <row r="41" spans="1:16" outlineLevel="1" x14ac:dyDescent="0.25">
      <c r="A41" s="17">
        <f t="shared" si="7"/>
        <v>28</v>
      </c>
      <c r="B41" s="23" t="s">
        <v>522</v>
      </c>
      <c r="C41" s="58">
        <v>4500</v>
      </c>
      <c r="D41" s="58">
        <v>0</v>
      </c>
      <c r="E41" s="58">
        <v>4500</v>
      </c>
      <c r="F41" s="58">
        <v>0</v>
      </c>
      <c r="G41" s="58">
        <f t="shared" si="8"/>
        <v>4646.5</v>
      </c>
      <c r="H41" s="58">
        <f>500+160.5+165</f>
        <v>825.5</v>
      </c>
      <c r="I41" s="58">
        <f>400+190+195</f>
        <v>785</v>
      </c>
      <c r="J41" s="58">
        <f>1036+800+1200</f>
        <v>3036</v>
      </c>
      <c r="K41" s="128"/>
      <c r="L41" s="6">
        <v>0</v>
      </c>
      <c r="M41" s="6">
        <v>0</v>
      </c>
      <c r="N41" s="6">
        <v>0</v>
      </c>
      <c r="O41" s="6">
        <v>0</v>
      </c>
      <c r="P41" s="128"/>
    </row>
    <row r="42" spans="1:16" outlineLevel="1" x14ac:dyDescent="0.25">
      <c r="A42" s="17">
        <f t="shared" si="7"/>
        <v>29</v>
      </c>
      <c r="B42" s="23" t="s">
        <v>523</v>
      </c>
      <c r="C42" s="58">
        <v>4500</v>
      </c>
      <c r="D42" s="58">
        <v>0</v>
      </c>
      <c r="E42" s="58">
        <v>4500</v>
      </c>
      <c r="F42" s="58">
        <v>0</v>
      </c>
      <c r="G42" s="58">
        <f t="shared" si="8"/>
        <v>1396.854</v>
      </c>
      <c r="H42" s="58">
        <f>132+86.2</f>
        <v>218.2</v>
      </c>
      <c r="I42" s="58">
        <f>222.654+156</f>
        <v>378.654</v>
      </c>
      <c r="J42" s="58">
        <v>800</v>
      </c>
      <c r="K42" s="128"/>
      <c r="L42" s="6">
        <v>0</v>
      </c>
      <c r="M42" s="6">
        <v>0</v>
      </c>
      <c r="N42" s="6">
        <v>0</v>
      </c>
      <c r="O42" s="6">
        <v>0</v>
      </c>
      <c r="P42" s="128"/>
    </row>
    <row r="43" spans="1:16" outlineLevel="1" x14ac:dyDescent="0.25">
      <c r="A43" s="17">
        <f t="shared" si="7"/>
        <v>30</v>
      </c>
      <c r="B43" s="23" t="s">
        <v>524</v>
      </c>
      <c r="C43" s="58">
        <v>4500</v>
      </c>
      <c r="D43" s="58">
        <v>0</v>
      </c>
      <c r="E43" s="58">
        <v>4500</v>
      </c>
      <c r="F43" s="58">
        <v>0</v>
      </c>
      <c r="G43" s="58">
        <f t="shared" si="8"/>
        <v>1658.6</v>
      </c>
      <c r="H43" s="58">
        <f>150+300</f>
        <v>450</v>
      </c>
      <c r="I43" s="58">
        <f>184.3+184.3</f>
        <v>368.6</v>
      </c>
      <c r="J43" s="58">
        <f>240+600</f>
        <v>840</v>
      </c>
      <c r="K43" s="128"/>
      <c r="L43" s="6">
        <v>0</v>
      </c>
      <c r="M43" s="6">
        <v>0</v>
      </c>
      <c r="N43" s="6">
        <v>0</v>
      </c>
      <c r="O43" s="6">
        <v>0</v>
      </c>
      <c r="P43" s="128"/>
    </row>
    <row r="44" spans="1:16" outlineLevel="1" x14ac:dyDescent="0.25">
      <c r="A44" s="17">
        <f t="shared" si="7"/>
        <v>31</v>
      </c>
      <c r="B44" s="23" t="s">
        <v>525</v>
      </c>
      <c r="C44" s="91">
        <v>4500</v>
      </c>
      <c r="D44" s="91">
        <v>0</v>
      </c>
      <c r="E44" s="91">
        <v>4500</v>
      </c>
      <c r="F44" s="91">
        <v>0</v>
      </c>
      <c r="G44" s="58">
        <f t="shared" si="8"/>
        <v>2319.4</v>
      </c>
      <c r="H44" s="91">
        <f>300+175</f>
        <v>475</v>
      </c>
      <c r="I44" s="91">
        <f>174.4+172</f>
        <v>346.4</v>
      </c>
      <c r="J44" s="91">
        <f>1250+248</f>
        <v>1498</v>
      </c>
      <c r="K44" s="128"/>
      <c r="L44" s="6">
        <v>0</v>
      </c>
      <c r="M44" s="6">
        <v>0</v>
      </c>
      <c r="N44" s="6">
        <v>0</v>
      </c>
      <c r="O44" s="6">
        <v>0</v>
      </c>
      <c r="P44" s="128"/>
    </row>
    <row r="45" spans="1:16" outlineLevel="1" x14ac:dyDescent="0.25">
      <c r="A45" s="17">
        <f t="shared" si="7"/>
        <v>32</v>
      </c>
      <c r="B45" s="24" t="s">
        <v>526</v>
      </c>
      <c r="C45" s="58">
        <v>4500</v>
      </c>
      <c r="D45" s="58">
        <v>0</v>
      </c>
      <c r="E45" s="58">
        <v>4500</v>
      </c>
      <c r="F45" s="58">
        <v>0</v>
      </c>
      <c r="G45" s="58">
        <f t="shared" si="8"/>
        <v>2396</v>
      </c>
      <c r="H45" s="58">
        <f>300+99+99</f>
        <v>498</v>
      </c>
      <c r="I45" s="58">
        <f>540+297+297</f>
        <v>1134</v>
      </c>
      <c r="J45" s="58">
        <f>264+250+250</f>
        <v>764</v>
      </c>
      <c r="K45" s="128"/>
      <c r="L45" s="6">
        <v>0</v>
      </c>
      <c r="M45" s="6">
        <v>0</v>
      </c>
      <c r="N45" s="6">
        <v>0</v>
      </c>
      <c r="O45" s="6">
        <v>0</v>
      </c>
      <c r="P45" s="128"/>
    </row>
    <row r="46" spans="1:16" outlineLevel="1" x14ac:dyDescent="0.25">
      <c r="A46" s="17">
        <f t="shared" si="7"/>
        <v>33</v>
      </c>
      <c r="B46" s="23" t="s">
        <v>527</v>
      </c>
      <c r="C46" s="58">
        <v>4500</v>
      </c>
      <c r="D46" s="58">
        <v>0</v>
      </c>
      <c r="E46" s="58">
        <v>4500</v>
      </c>
      <c r="F46" s="58">
        <v>0</v>
      </c>
      <c r="G46" s="58">
        <f t="shared" si="8"/>
        <v>4282.3999999999996</v>
      </c>
      <c r="H46" s="58">
        <f>340+400+160</f>
        <v>900</v>
      </c>
      <c r="I46" s="58">
        <f>352.4+420+210</f>
        <v>982.4</v>
      </c>
      <c r="J46" s="58">
        <f>800+800+800</f>
        <v>2400</v>
      </c>
      <c r="K46" s="128"/>
      <c r="L46" s="6">
        <v>0</v>
      </c>
      <c r="M46" s="6">
        <v>0</v>
      </c>
      <c r="N46" s="6">
        <v>0</v>
      </c>
      <c r="O46" s="6">
        <v>0</v>
      </c>
      <c r="P46" s="128"/>
    </row>
    <row r="47" spans="1:16" outlineLevel="1" x14ac:dyDescent="0.25">
      <c r="A47" s="17">
        <f t="shared" si="7"/>
        <v>34</v>
      </c>
      <c r="B47" s="23" t="s">
        <v>528</v>
      </c>
      <c r="C47" s="58">
        <v>4500</v>
      </c>
      <c r="D47" s="58">
        <v>0</v>
      </c>
      <c r="E47" s="58">
        <v>4500</v>
      </c>
      <c r="F47" s="58">
        <v>0</v>
      </c>
      <c r="G47" s="58">
        <f t="shared" si="8"/>
        <v>1499</v>
      </c>
      <c r="H47" s="58">
        <v>99</v>
      </c>
      <c r="I47" s="58">
        <v>200</v>
      </c>
      <c r="J47" s="58">
        <v>1200</v>
      </c>
      <c r="K47" s="128"/>
      <c r="L47" s="6">
        <v>0</v>
      </c>
      <c r="M47" s="6">
        <v>0</v>
      </c>
      <c r="N47" s="6">
        <v>0</v>
      </c>
      <c r="O47" s="6">
        <v>0</v>
      </c>
      <c r="P47" s="128"/>
    </row>
    <row r="48" spans="1:16" ht="19.5" outlineLevel="1" thickBot="1" x14ac:dyDescent="0.3">
      <c r="A48" s="17">
        <f t="shared" si="7"/>
        <v>35</v>
      </c>
      <c r="B48" s="23" t="s">
        <v>529</v>
      </c>
      <c r="C48" s="58">
        <v>4500</v>
      </c>
      <c r="D48" s="58">
        <v>0</v>
      </c>
      <c r="E48" s="58">
        <v>4500</v>
      </c>
      <c r="F48" s="58">
        <v>0</v>
      </c>
      <c r="G48" s="58">
        <f t="shared" si="8"/>
        <v>0</v>
      </c>
      <c r="H48" s="58"/>
      <c r="I48" s="58"/>
      <c r="J48" s="58"/>
      <c r="K48" s="129"/>
      <c r="L48" s="6">
        <v>0</v>
      </c>
      <c r="M48" s="6">
        <v>0</v>
      </c>
      <c r="N48" s="6">
        <v>0</v>
      </c>
      <c r="O48" s="6">
        <v>0</v>
      </c>
      <c r="P48" s="129"/>
    </row>
    <row r="49" spans="1:16" x14ac:dyDescent="0.25">
      <c r="A49" s="20">
        <v>3</v>
      </c>
      <c r="B49" s="21" t="s">
        <v>530</v>
      </c>
      <c r="C49" s="5">
        <f>SUM(C50:C63)</f>
        <v>381602</v>
      </c>
      <c r="D49" s="5">
        <f t="shared" ref="D49:J49" si="9">SUM(D50:D63)</f>
        <v>0</v>
      </c>
      <c r="E49" s="5">
        <f t="shared" si="9"/>
        <v>184444.9</v>
      </c>
      <c r="F49" s="5">
        <f t="shared" si="9"/>
        <v>0</v>
      </c>
      <c r="G49" s="5">
        <f t="shared" si="9"/>
        <v>120323.69999999998</v>
      </c>
      <c r="H49" s="5">
        <f t="shared" si="9"/>
        <v>7278</v>
      </c>
      <c r="I49" s="5">
        <f t="shared" si="9"/>
        <v>64361.7</v>
      </c>
      <c r="J49" s="5">
        <f t="shared" si="9"/>
        <v>48684</v>
      </c>
      <c r="K49" s="36">
        <f t="shared" ref="K49:P49" si="10">SUM(K50:K63)</f>
        <v>0</v>
      </c>
      <c r="L49" s="5">
        <f t="shared" si="10"/>
        <v>0</v>
      </c>
      <c r="M49" s="5">
        <f t="shared" si="10"/>
        <v>0</v>
      </c>
      <c r="N49" s="5">
        <f t="shared" si="10"/>
        <v>0</v>
      </c>
      <c r="O49" s="5">
        <f t="shared" si="10"/>
        <v>0</v>
      </c>
      <c r="P49" s="29">
        <f t="shared" si="10"/>
        <v>0</v>
      </c>
    </row>
    <row r="50" spans="1:16" ht="18.75" customHeight="1" outlineLevel="1" x14ac:dyDescent="0.25">
      <c r="A50" s="17">
        <f>+A48+1</f>
        <v>36</v>
      </c>
      <c r="B50" s="18" t="s">
        <v>495</v>
      </c>
      <c r="C50" s="92">
        <v>102791</v>
      </c>
      <c r="D50" s="92"/>
      <c r="E50" s="92">
        <v>76791</v>
      </c>
      <c r="F50" s="92"/>
      <c r="G50" s="58">
        <f>H50+I50+J50</f>
        <v>76627</v>
      </c>
      <c r="H50" s="58">
        <v>165</v>
      </c>
      <c r="I50" s="58">
        <f>32050.7+9902.3</f>
        <v>41953</v>
      </c>
      <c r="J50" s="58">
        <v>34509</v>
      </c>
      <c r="K50" s="140" t="s">
        <v>733</v>
      </c>
      <c r="L50" s="74">
        <v>0</v>
      </c>
      <c r="M50" s="74">
        <v>0</v>
      </c>
      <c r="N50" s="74">
        <v>0</v>
      </c>
      <c r="O50" s="74">
        <v>0</v>
      </c>
      <c r="P50" s="140" t="s">
        <v>733</v>
      </c>
    </row>
    <row r="51" spans="1:16" outlineLevel="1" x14ac:dyDescent="0.25">
      <c r="A51" s="17">
        <f t="shared" ref="A51:A63" si="11">+A50+1</f>
        <v>37</v>
      </c>
      <c r="B51" s="19" t="s">
        <v>531</v>
      </c>
      <c r="C51" s="57">
        <v>17165</v>
      </c>
      <c r="D51" s="92"/>
      <c r="E51" s="57">
        <v>290.39999999999998</v>
      </c>
      <c r="F51" s="92"/>
      <c r="G51" s="58">
        <f t="shared" ref="G51:G63" si="12">H51+I51+J51</f>
        <v>290.39999999999998</v>
      </c>
      <c r="H51" s="91"/>
      <c r="I51" s="58">
        <v>290.39999999999998</v>
      </c>
      <c r="J51" s="91"/>
      <c r="K51" s="141"/>
      <c r="L51" s="74">
        <v>0</v>
      </c>
      <c r="M51" s="74">
        <v>0</v>
      </c>
      <c r="N51" s="74">
        <v>0</v>
      </c>
      <c r="O51" s="74">
        <v>0</v>
      </c>
      <c r="P51" s="141"/>
    </row>
    <row r="52" spans="1:16" outlineLevel="1" x14ac:dyDescent="0.25">
      <c r="A52" s="17">
        <f t="shared" si="11"/>
        <v>38</v>
      </c>
      <c r="B52" s="19" t="s">
        <v>532</v>
      </c>
      <c r="C52" s="57">
        <v>37500</v>
      </c>
      <c r="D52" s="92"/>
      <c r="E52" s="57">
        <v>23073</v>
      </c>
      <c r="F52" s="92"/>
      <c r="G52" s="58">
        <f t="shared" si="12"/>
        <v>23073</v>
      </c>
      <c r="H52" s="91">
        <v>7113</v>
      </c>
      <c r="I52" s="91">
        <f>2473.2+4882.8</f>
        <v>7356</v>
      </c>
      <c r="J52" s="91">
        <v>8604</v>
      </c>
      <c r="K52" s="141"/>
      <c r="L52" s="74">
        <v>0</v>
      </c>
      <c r="M52" s="74">
        <v>0</v>
      </c>
      <c r="N52" s="74">
        <v>0</v>
      </c>
      <c r="O52" s="74">
        <v>0</v>
      </c>
      <c r="P52" s="141"/>
    </row>
    <row r="53" spans="1:16" outlineLevel="1" x14ac:dyDescent="0.25">
      <c r="A53" s="17">
        <f t="shared" si="11"/>
        <v>39</v>
      </c>
      <c r="B53" s="19" t="s">
        <v>533</v>
      </c>
      <c r="C53" s="57">
        <v>28254</v>
      </c>
      <c r="D53" s="92"/>
      <c r="E53" s="57">
        <v>7672</v>
      </c>
      <c r="F53" s="92"/>
      <c r="G53" s="58">
        <f t="shared" si="12"/>
        <v>2702.9</v>
      </c>
      <c r="H53" s="91"/>
      <c r="I53" s="91">
        <v>1316.9</v>
      </c>
      <c r="J53" s="91">
        <v>1386</v>
      </c>
      <c r="K53" s="141"/>
      <c r="L53" s="74">
        <v>0</v>
      </c>
      <c r="M53" s="74">
        <v>0</v>
      </c>
      <c r="N53" s="74">
        <v>0</v>
      </c>
      <c r="O53" s="74">
        <v>0</v>
      </c>
      <c r="P53" s="141"/>
    </row>
    <row r="54" spans="1:16" outlineLevel="1" x14ac:dyDescent="0.25">
      <c r="A54" s="17">
        <f t="shared" si="11"/>
        <v>40</v>
      </c>
      <c r="B54" s="19" t="s">
        <v>534</v>
      </c>
      <c r="C54" s="57">
        <v>19400</v>
      </c>
      <c r="D54" s="92"/>
      <c r="E54" s="57">
        <v>1271</v>
      </c>
      <c r="F54" s="92"/>
      <c r="G54" s="58">
        <f t="shared" si="12"/>
        <v>1271</v>
      </c>
      <c r="H54" s="84"/>
      <c r="I54" s="91">
        <v>1271</v>
      </c>
      <c r="J54" s="91"/>
      <c r="K54" s="141"/>
      <c r="L54" s="74">
        <v>0</v>
      </c>
      <c r="M54" s="74">
        <v>0</v>
      </c>
      <c r="N54" s="74">
        <v>0</v>
      </c>
      <c r="O54" s="74">
        <v>0</v>
      </c>
      <c r="P54" s="141"/>
    </row>
    <row r="55" spans="1:16" outlineLevel="1" x14ac:dyDescent="0.25">
      <c r="A55" s="17">
        <f t="shared" si="11"/>
        <v>41</v>
      </c>
      <c r="B55" s="19" t="s">
        <v>535</v>
      </c>
      <c r="C55" s="57">
        <v>18120</v>
      </c>
      <c r="D55" s="92"/>
      <c r="E55" s="57">
        <v>18120</v>
      </c>
      <c r="F55" s="92"/>
      <c r="G55" s="58">
        <f t="shared" si="12"/>
        <v>2733.4</v>
      </c>
      <c r="H55" s="58"/>
      <c r="I55" s="58">
        <f>831.6+941.8</f>
        <v>1773.4</v>
      </c>
      <c r="J55" s="91">
        <v>960</v>
      </c>
      <c r="K55" s="141"/>
      <c r="L55" s="74">
        <v>0</v>
      </c>
      <c r="M55" s="74">
        <v>0</v>
      </c>
      <c r="N55" s="74">
        <v>0</v>
      </c>
      <c r="O55" s="74">
        <v>0</v>
      </c>
      <c r="P55" s="141"/>
    </row>
    <row r="56" spans="1:16" outlineLevel="1" x14ac:dyDescent="0.25">
      <c r="A56" s="17">
        <f t="shared" si="11"/>
        <v>42</v>
      </c>
      <c r="B56" s="19" t="s">
        <v>536</v>
      </c>
      <c r="C56" s="57">
        <v>25164</v>
      </c>
      <c r="D56" s="92"/>
      <c r="E56" s="57">
        <v>105</v>
      </c>
      <c r="F56" s="92"/>
      <c r="G56" s="58">
        <f t="shared" si="12"/>
        <v>0</v>
      </c>
      <c r="H56" s="58"/>
      <c r="I56" s="58"/>
      <c r="J56" s="58"/>
      <c r="K56" s="141"/>
      <c r="L56" s="74">
        <v>0</v>
      </c>
      <c r="M56" s="74">
        <v>0</v>
      </c>
      <c r="N56" s="74">
        <v>0</v>
      </c>
      <c r="O56" s="74">
        <v>0</v>
      </c>
      <c r="P56" s="141"/>
    </row>
    <row r="57" spans="1:16" outlineLevel="1" x14ac:dyDescent="0.25">
      <c r="A57" s="17">
        <f t="shared" si="11"/>
        <v>43</v>
      </c>
      <c r="B57" s="19" t="s">
        <v>537</v>
      </c>
      <c r="C57" s="57">
        <v>18586</v>
      </c>
      <c r="D57" s="92"/>
      <c r="E57" s="57">
        <v>18586</v>
      </c>
      <c r="F57" s="92"/>
      <c r="G57" s="58">
        <f t="shared" si="12"/>
        <v>4860</v>
      </c>
      <c r="H57" s="58"/>
      <c r="I57" s="58">
        <v>4860</v>
      </c>
      <c r="J57" s="58"/>
      <c r="K57" s="141"/>
      <c r="L57" s="74">
        <v>0</v>
      </c>
      <c r="M57" s="74">
        <v>0</v>
      </c>
      <c r="N57" s="74">
        <v>0</v>
      </c>
      <c r="O57" s="74">
        <v>0</v>
      </c>
      <c r="P57" s="141"/>
    </row>
    <row r="58" spans="1:16" outlineLevel="1" x14ac:dyDescent="0.25">
      <c r="A58" s="17">
        <f t="shared" si="11"/>
        <v>44</v>
      </c>
      <c r="B58" s="19" t="s">
        <v>538</v>
      </c>
      <c r="C58" s="57">
        <v>18389</v>
      </c>
      <c r="D58" s="92"/>
      <c r="E58" s="57">
        <v>5699</v>
      </c>
      <c r="F58" s="92"/>
      <c r="G58" s="58">
        <f t="shared" si="12"/>
        <v>691.7</v>
      </c>
      <c r="H58" s="58"/>
      <c r="I58" s="58">
        <v>691.7</v>
      </c>
      <c r="J58" s="58"/>
      <c r="K58" s="141"/>
      <c r="L58" s="74">
        <v>0</v>
      </c>
      <c r="M58" s="74">
        <v>0</v>
      </c>
      <c r="N58" s="74">
        <v>0</v>
      </c>
      <c r="O58" s="74">
        <v>0</v>
      </c>
      <c r="P58" s="141"/>
    </row>
    <row r="59" spans="1:16" outlineLevel="1" x14ac:dyDescent="0.25">
      <c r="A59" s="17">
        <f t="shared" si="11"/>
        <v>45</v>
      </c>
      <c r="B59" s="19" t="s">
        <v>539</v>
      </c>
      <c r="C59" s="57">
        <v>20972</v>
      </c>
      <c r="D59" s="92"/>
      <c r="E59" s="57">
        <v>976.8</v>
      </c>
      <c r="F59" s="92"/>
      <c r="G59" s="58">
        <f t="shared" si="12"/>
        <v>976.8</v>
      </c>
      <c r="H59" s="91"/>
      <c r="I59" s="91">
        <v>976.8</v>
      </c>
      <c r="J59" s="91"/>
      <c r="K59" s="141"/>
      <c r="L59" s="74">
        <v>0</v>
      </c>
      <c r="M59" s="74">
        <v>0</v>
      </c>
      <c r="N59" s="74">
        <v>0</v>
      </c>
      <c r="O59" s="74">
        <v>0</v>
      </c>
      <c r="P59" s="141"/>
    </row>
    <row r="60" spans="1:16" outlineLevel="1" x14ac:dyDescent="0.25">
      <c r="A60" s="17">
        <f t="shared" si="11"/>
        <v>46</v>
      </c>
      <c r="B60" s="19" t="s">
        <v>540</v>
      </c>
      <c r="C60" s="57">
        <v>20112</v>
      </c>
      <c r="D60" s="92"/>
      <c r="E60" s="57">
        <v>8112</v>
      </c>
      <c r="F60" s="92"/>
      <c r="G60" s="58">
        <f t="shared" si="12"/>
        <v>2119.6</v>
      </c>
      <c r="H60" s="58"/>
      <c r="I60" s="58">
        <v>994.6</v>
      </c>
      <c r="J60" s="58">
        <v>1125</v>
      </c>
      <c r="K60" s="141"/>
      <c r="L60" s="74">
        <v>0</v>
      </c>
      <c r="M60" s="74">
        <v>0</v>
      </c>
      <c r="N60" s="74">
        <v>0</v>
      </c>
      <c r="O60" s="74">
        <v>0</v>
      </c>
      <c r="P60" s="141"/>
    </row>
    <row r="61" spans="1:16" outlineLevel="1" x14ac:dyDescent="0.25">
      <c r="A61" s="17">
        <f t="shared" si="11"/>
        <v>47</v>
      </c>
      <c r="B61" s="19" t="s">
        <v>541</v>
      </c>
      <c r="C61" s="57">
        <v>19536</v>
      </c>
      <c r="D61" s="92"/>
      <c r="E61" s="57">
        <v>19536</v>
      </c>
      <c r="F61" s="92"/>
      <c r="G61" s="58">
        <f t="shared" si="12"/>
        <v>1142.5</v>
      </c>
      <c r="H61" s="91"/>
      <c r="I61" s="91">
        <v>1142.5</v>
      </c>
      <c r="J61" s="91"/>
      <c r="K61" s="141"/>
      <c r="L61" s="74">
        <v>0</v>
      </c>
      <c r="M61" s="74">
        <v>0</v>
      </c>
      <c r="N61" s="74">
        <v>0</v>
      </c>
      <c r="O61" s="74">
        <v>0</v>
      </c>
      <c r="P61" s="141"/>
    </row>
    <row r="62" spans="1:16" outlineLevel="1" x14ac:dyDescent="0.25">
      <c r="A62" s="17">
        <f t="shared" si="11"/>
        <v>48</v>
      </c>
      <c r="B62" s="19" t="s">
        <v>542</v>
      </c>
      <c r="C62" s="57">
        <v>23021</v>
      </c>
      <c r="D62" s="92"/>
      <c r="E62" s="57">
        <v>1620.7</v>
      </c>
      <c r="F62" s="92"/>
      <c r="G62" s="58">
        <f t="shared" si="12"/>
        <v>1620.7</v>
      </c>
      <c r="H62" s="91"/>
      <c r="I62" s="91">
        <v>720.7</v>
      </c>
      <c r="J62" s="91">
        <v>900</v>
      </c>
      <c r="K62" s="141"/>
      <c r="L62" s="74">
        <v>0</v>
      </c>
      <c r="M62" s="74">
        <v>0</v>
      </c>
      <c r="N62" s="74">
        <v>0</v>
      </c>
      <c r="O62" s="74">
        <v>0</v>
      </c>
      <c r="P62" s="141"/>
    </row>
    <row r="63" spans="1:16" outlineLevel="1" x14ac:dyDescent="0.25">
      <c r="A63" s="17">
        <f t="shared" si="11"/>
        <v>49</v>
      </c>
      <c r="B63" s="19" t="s">
        <v>543</v>
      </c>
      <c r="C63" s="57">
        <v>12592</v>
      </c>
      <c r="D63" s="92"/>
      <c r="E63" s="57">
        <v>2592</v>
      </c>
      <c r="F63" s="92"/>
      <c r="G63" s="58">
        <f t="shared" si="12"/>
        <v>2214.6999999999998</v>
      </c>
      <c r="H63" s="91"/>
      <c r="I63" s="91">
        <f>585.7+429</f>
        <v>1014.7</v>
      </c>
      <c r="J63" s="91">
        <v>1200</v>
      </c>
      <c r="K63" s="142"/>
      <c r="L63" s="74">
        <v>0</v>
      </c>
      <c r="M63" s="74">
        <v>0</v>
      </c>
      <c r="N63" s="74">
        <v>0</v>
      </c>
      <c r="O63" s="74">
        <v>0</v>
      </c>
      <c r="P63" s="142"/>
    </row>
    <row r="64" spans="1:16" x14ac:dyDescent="0.25">
      <c r="A64" s="20">
        <v>4</v>
      </c>
      <c r="B64" s="21" t="s">
        <v>544</v>
      </c>
      <c r="C64" s="5">
        <f>SUM(C65:C78)</f>
        <v>23464</v>
      </c>
      <c r="D64" s="5">
        <f t="shared" ref="D64:J64" si="13">SUM(D65:D78)</f>
        <v>0</v>
      </c>
      <c r="E64" s="5">
        <f t="shared" si="13"/>
        <v>23464</v>
      </c>
      <c r="F64" s="75">
        <f t="shared" si="13"/>
        <v>0</v>
      </c>
      <c r="G64" s="75">
        <f t="shared" si="13"/>
        <v>15314</v>
      </c>
      <c r="H64" s="75">
        <f t="shared" si="13"/>
        <v>660</v>
      </c>
      <c r="I64" s="5">
        <f t="shared" si="13"/>
        <v>385</v>
      </c>
      <c r="J64" s="5">
        <f t="shared" si="13"/>
        <v>14269</v>
      </c>
      <c r="K64" s="43">
        <f t="shared" ref="K64:P64" si="14">SUM(K65:K78)</f>
        <v>0</v>
      </c>
      <c r="L64" s="5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29">
        <f t="shared" si="14"/>
        <v>0</v>
      </c>
    </row>
    <row r="65" spans="1:16" ht="18.75" customHeight="1" outlineLevel="1" x14ac:dyDescent="0.25">
      <c r="A65" s="17">
        <f>+A63+1</f>
        <v>50</v>
      </c>
      <c r="B65" s="18" t="s">
        <v>495</v>
      </c>
      <c r="C65" s="96">
        <v>6489</v>
      </c>
      <c r="D65" s="96">
        <v>0</v>
      </c>
      <c r="E65" s="96">
        <v>6489</v>
      </c>
      <c r="F65" s="96">
        <v>0</v>
      </c>
      <c r="G65" s="96">
        <f t="shared" ref="G65:G78" si="15">+H65+I65+J65</f>
        <v>10000</v>
      </c>
      <c r="H65" s="96">
        <v>0</v>
      </c>
      <c r="I65" s="96">
        <v>0</v>
      </c>
      <c r="J65" s="96">
        <v>10000</v>
      </c>
      <c r="K65" s="140" t="s">
        <v>733</v>
      </c>
      <c r="L65" s="6">
        <v>0</v>
      </c>
      <c r="M65" s="6">
        <v>0</v>
      </c>
      <c r="N65" s="6">
        <v>0</v>
      </c>
      <c r="O65" s="6">
        <v>0</v>
      </c>
      <c r="P65" s="140" t="s">
        <v>733</v>
      </c>
    </row>
    <row r="66" spans="1:16" outlineLevel="1" x14ac:dyDescent="0.25">
      <c r="A66" s="17">
        <f>+A65+1</f>
        <v>51</v>
      </c>
      <c r="B66" s="19" t="s">
        <v>545</v>
      </c>
      <c r="C66" s="96">
        <v>827</v>
      </c>
      <c r="D66" s="96">
        <v>0</v>
      </c>
      <c r="E66" s="96">
        <v>827</v>
      </c>
      <c r="F66" s="96">
        <v>0</v>
      </c>
      <c r="G66" s="96">
        <f t="shared" si="15"/>
        <v>0</v>
      </c>
      <c r="H66" s="96">
        <v>0</v>
      </c>
      <c r="I66" s="96">
        <v>0</v>
      </c>
      <c r="J66" s="96">
        <v>0</v>
      </c>
      <c r="K66" s="141"/>
      <c r="L66" s="6">
        <v>0</v>
      </c>
      <c r="M66" s="6">
        <v>0</v>
      </c>
      <c r="N66" s="6">
        <v>0</v>
      </c>
      <c r="O66" s="6">
        <v>0</v>
      </c>
      <c r="P66" s="141"/>
    </row>
    <row r="67" spans="1:16" outlineLevel="1" x14ac:dyDescent="0.25">
      <c r="A67" s="17">
        <f t="shared" ref="A67:A78" si="16">+A66+1</f>
        <v>52</v>
      </c>
      <c r="B67" s="19" t="s">
        <v>546</v>
      </c>
      <c r="C67" s="96">
        <v>4716</v>
      </c>
      <c r="D67" s="96">
        <v>0</v>
      </c>
      <c r="E67" s="96">
        <v>4716</v>
      </c>
      <c r="F67" s="96">
        <v>0</v>
      </c>
      <c r="G67" s="96">
        <f t="shared" si="15"/>
        <v>0</v>
      </c>
      <c r="H67" s="96">
        <v>0</v>
      </c>
      <c r="I67" s="96">
        <v>0</v>
      </c>
      <c r="J67" s="96">
        <v>0</v>
      </c>
      <c r="K67" s="141"/>
      <c r="L67" s="6">
        <v>0</v>
      </c>
      <c r="M67" s="6">
        <v>0</v>
      </c>
      <c r="N67" s="6">
        <v>0</v>
      </c>
      <c r="O67" s="6">
        <v>0</v>
      </c>
      <c r="P67" s="141"/>
    </row>
    <row r="68" spans="1:16" outlineLevel="1" x14ac:dyDescent="0.25">
      <c r="A68" s="17">
        <f t="shared" si="16"/>
        <v>53</v>
      </c>
      <c r="B68" s="19" t="s">
        <v>547</v>
      </c>
      <c r="C68" s="96">
        <v>528</v>
      </c>
      <c r="D68" s="96">
        <v>0</v>
      </c>
      <c r="E68" s="96">
        <v>528</v>
      </c>
      <c r="F68" s="96">
        <v>0</v>
      </c>
      <c r="G68" s="96">
        <f t="shared" si="15"/>
        <v>0</v>
      </c>
      <c r="H68" s="96">
        <v>0</v>
      </c>
      <c r="I68" s="96">
        <v>0</v>
      </c>
      <c r="J68" s="96">
        <v>0</v>
      </c>
      <c r="K68" s="141"/>
      <c r="L68" s="6">
        <v>0</v>
      </c>
      <c r="M68" s="6">
        <v>0</v>
      </c>
      <c r="N68" s="6">
        <v>0</v>
      </c>
      <c r="O68" s="6">
        <v>0</v>
      </c>
      <c r="P68" s="141"/>
    </row>
    <row r="69" spans="1:16" outlineLevel="1" x14ac:dyDescent="0.25">
      <c r="A69" s="17">
        <f t="shared" si="16"/>
        <v>54</v>
      </c>
      <c r="B69" s="19" t="s">
        <v>548</v>
      </c>
      <c r="C69" s="96">
        <v>4456</v>
      </c>
      <c r="D69" s="96">
        <v>0</v>
      </c>
      <c r="E69" s="96">
        <v>4456</v>
      </c>
      <c r="F69" s="96">
        <v>0</v>
      </c>
      <c r="G69" s="96">
        <f t="shared" si="15"/>
        <v>2814</v>
      </c>
      <c r="H69" s="96">
        <v>660</v>
      </c>
      <c r="I69" s="96">
        <v>240</v>
      </c>
      <c r="J69" s="96">
        <v>1914</v>
      </c>
      <c r="K69" s="141"/>
      <c r="L69" s="6">
        <v>0</v>
      </c>
      <c r="M69" s="6">
        <v>0</v>
      </c>
      <c r="N69" s="6">
        <v>0</v>
      </c>
      <c r="O69" s="6">
        <v>0</v>
      </c>
      <c r="P69" s="141"/>
    </row>
    <row r="70" spans="1:16" outlineLevel="1" x14ac:dyDescent="0.25">
      <c r="A70" s="17">
        <f t="shared" si="16"/>
        <v>55</v>
      </c>
      <c r="B70" s="19" t="s">
        <v>549</v>
      </c>
      <c r="C70" s="96">
        <v>0</v>
      </c>
      <c r="D70" s="100">
        <v>0</v>
      </c>
      <c r="E70" s="96">
        <v>0</v>
      </c>
      <c r="F70" s="96">
        <v>0</v>
      </c>
      <c r="G70" s="96">
        <f t="shared" si="15"/>
        <v>0</v>
      </c>
      <c r="H70" s="96">
        <v>0</v>
      </c>
      <c r="I70" s="96">
        <v>0</v>
      </c>
      <c r="J70" s="96">
        <v>0</v>
      </c>
      <c r="K70" s="141"/>
      <c r="L70" s="6">
        <v>0</v>
      </c>
      <c r="M70" s="6">
        <v>0</v>
      </c>
      <c r="N70" s="6">
        <v>0</v>
      </c>
      <c r="O70" s="6">
        <v>0</v>
      </c>
      <c r="P70" s="141"/>
    </row>
    <row r="71" spans="1:16" outlineLevel="1" x14ac:dyDescent="0.25">
      <c r="A71" s="17">
        <f t="shared" si="16"/>
        <v>56</v>
      </c>
      <c r="B71" s="19" t="s">
        <v>550</v>
      </c>
      <c r="C71" s="96">
        <v>0</v>
      </c>
      <c r="D71" s="96">
        <v>0</v>
      </c>
      <c r="E71" s="96">
        <v>0</v>
      </c>
      <c r="F71" s="96">
        <v>0</v>
      </c>
      <c r="G71" s="96">
        <f t="shared" si="15"/>
        <v>0</v>
      </c>
      <c r="H71" s="96">
        <v>0</v>
      </c>
      <c r="I71" s="96">
        <v>0</v>
      </c>
      <c r="J71" s="96">
        <v>0</v>
      </c>
      <c r="K71" s="141"/>
      <c r="L71" s="6">
        <v>0</v>
      </c>
      <c r="M71" s="6">
        <v>0</v>
      </c>
      <c r="N71" s="6">
        <v>0</v>
      </c>
      <c r="O71" s="6">
        <v>0</v>
      </c>
      <c r="P71" s="141"/>
    </row>
    <row r="72" spans="1:16" outlineLevel="1" x14ac:dyDescent="0.25">
      <c r="A72" s="17">
        <f t="shared" si="16"/>
        <v>57</v>
      </c>
      <c r="B72" s="19" t="s">
        <v>551</v>
      </c>
      <c r="C72" s="96">
        <v>0</v>
      </c>
      <c r="D72" s="96">
        <v>0</v>
      </c>
      <c r="E72" s="96">
        <v>0</v>
      </c>
      <c r="F72" s="96">
        <v>0</v>
      </c>
      <c r="G72" s="96">
        <f t="shared" si="15"/>
        <v>0</v>
      </c>
      <c r="H72" s="96">
        <v>0</v>
      </c>
      <c r="I72" s="96">
        <v>0</v>
      </c>
      <c r="J72" s="96">
        <v>0</v>
      </c>
      <c r="K72" s="141"/>
      <c r="L72" s="6">
        <v>0</v>
      </c>
      <c r="M72" s="6">
        <v>0</v>
      </c>
      <c r="N72" s="6">
        <v>0</v>
      </c>
      <c r="O72" s="6">
        <v>0</v>
      </c>
      <c r="P72" s="141"/>
    </row>
    <row r="73" spans="1:16" outlineLevel="1" x14ac:dyDescent="0.25">
      <c r="A73" s="17">
        <f t="shared" si="16"/>
        <v>58</v>
      </c>
      <c r="B73" s="19" t="s">
        <v>552</v>
      </c>
      <c r="C73" s="96">
        <v>0</v>
      </c>
      <c r="D73" s="96">
        <v>0</v>
      </c>
      <c r="E73" s="96">
        <v>0</v>
      </c>
      <c r="F73" s="96">
        <v>0</v>
      </c>
      <c r="G73" s="96">
        <f t="shared" si="15"/>
        <v>0</v>
      </c>
      <c r="H73" s="96">
        <v>0</v>
      </c>
      <c r="I73" s="96">
        <v>0</v>
      </c>
      <c r="J73" s="96">
        <v>0</v>
      </c>
      <c r="K73" s="141"/>
      <c r="L73" s="6">
        <v>0</v>
      </c>
      <c r="M73" s="6">
        <v>0</v>
      </c>
      <c r="N73" s="6">
        <v>0</v>
      </c>
      <c r="O73" s="6">
        <v>0</v>
      </c>
      <c r="P73" s="141"/>
    </row>
    <row r="74" spans="1:16" outlineLevel="1" x14ac:dyDescent="0.25">
      <c r="A74" s="17">
        <f t="shared" si="16"/>
        <v>59</v>
      </c>
      <c r="B74" s="19" t="s">
        <v>553</v>
      </c>
      <c r="C74" s="96">
        <v>0</v>
      </c>
      <c r="D74" s="96">
        <v>0</v>
      </c>
      <c r="E74" s="96">
        <v>0</v>
      </c>
      <c r="F74" s="96">
        <v>0</v>
      </c>
      <c r="G74" s="96">
        <f t="shared" si="15"/>
        <v>0</v>
      </c>
      <c r="H74" s="96">
        <v>0</v>
      </c>
      <c r="I74" s="96">
        <v>0</v>
      </c>
      <c r="J74" s="96">
        <v>0</v>
      </c>
      <c r="K74" s="141"/>
      <c r="L74" s="6">
        <v>0</v>
      </c>
      <c r="M74" s="6">
        <v>0</v>
      </c>
      <c r="N74" s="6">
        <v>0</v>
      </c>
      <c r="O74" s="6">
        <v>0</v>
      </c>
      <c r="P74" s="141"/>
    </row>
    <row r="75" spans="1:16" outlineLevel="1" x14ac:dyDescent="0.25">
      <c r="A75" s="17">
        <f t="shared" si="16"/>
        <v>60</v>
      </c>
      <c r="B75" s="19" t="s">
        <v>554</v>
      </c>
      <c r="C75" s="96">
        <v>0</v>
      </c>
      <c r="D75" s="96">
        <v>0</v>
      </c>
      <c r="E75" s="96">
        <v>0</v>
      </c>
      <c r="F75" s="96">
        <v>0</v>
      </c>
      <c r="G75" s="96">
        <f t="shared" si="15"/>
        <v>0</v>
      </c>
      <c r="H75" s="96">
        <v>0</v>
      </c>
      <c r="I75" s="96">
        <v>0</v>
      </c>
      <c r="J75" s="96">
        <v>0</v>
      </c>
      <c r="K75" s="141"/>
      <c r="L75" s="6">
        <v>0</v>
      </c>
      <c r="M75" s="6">
        <v>0</v>
      </c>
      <c r="N75" s="6">
        <v>0</v>
      </c>
      <c r="O75" s="6">
        <v>0</v>
      </c>
      <c r="P75" s="141"/>
    </row>
    <row r="76" spans="1:16" outlineLevel="1" x14ac:dyDescent="0.25">
      <c r="A76" s="17">
        <f t="shared" si="16"/>
        <v>61</v>
      </c>
      <c r="B76" s="19" t="s">
        <v>555</v>
      </c>
      <c r="C76" s="96">
        <v>3948</v>
      </c>
      <c r="D76" s="96">
        <v>0</v>
      </c>
      <c r="E76" s="96">
        <v>3948</v>
      </c>
      <c r="F76" s="96">
        <v>0</v>
      </c>
      <c r="G76" s="96">
        <f t="shared" si="15"/>
        <v>0</v>
      </c>
      <c r="H76" s="96">
        <v>0</v>
      </c>
      <c r="I76" s="96">
        <v>0</v>
      </c>
      <c r="J76" s="96">
        <v>0</v>
      </c>
      <c r="K76" s="141"/>
      <c r="L76" s="6">
        <v>0</v>
      </c>
      <c r="M76" s="6">
        <v>0</v>
      </c>
      <c r="N76" s="6">
        <v>0</v>
      </c>
      <c r="O76" s="6">
        <v>0</v>
      </c>
      <c r="P76" s="141"/>
    </row>
    <row r="77" spans="1:16" outlineLevel="1" x14ac:dyDescent="0.25">
      <c r="A77" s="17">
        <f t="shared" si="16"/>
        <v>62</v>
      </c>
      <c r="B77" s="19" t="s">
        <v>556</v>
      </c>
      <c r="C77" s="96">
        <v>0</v>
      </c>
      <c r="D77" s="96">
        <v>0</v>
      </c>
      <c r="E77" s="96">
        <v>0</v>
      </c>
      <c r="F77" s="96">
        <v>0</v>
      </c>
      <c r="G77" s="96">
        <f t="shared" si="15"/>
        <v>0</v>
      </c>
      <c r="H77" s="96">
        <v>0</v>
      </c>
      <c r="I77" s="96">
        <v>0</v>
      </c>
      <c r="J77" s="96">
        <v>0</v>
      </c>
      <c r="K77" s="141"/>
      <c r="L77" s="6">
        <v>0</v>
      </c>
      <c r="M77" s="6">
        <v>0</v>
      </c>
      <c r="N77" s="6">
        <v>0</v>
      </c>
      <c r="O77" s="6">
        <v>0</v>
      </c>
      <c r="P77" s="141"/>
    </row>
    <row r="78" spans="1:16" outlineLevel="1" x14ac:dyDescent="0.25">
      <c r="A78" s="17">
        <f t="shared" si="16"/>
        <v>63</v>
      </c>
      <c r="B78" s="19" t="s">
        <v>557</v>
      </c>
      <c r="C78" s="96">
        <v>2500</v>
      </c>
      <c r="D78" s="96">
        <v>0</v>
      </c>
      <c r="E78" s="96">
        <v>2500</v>
      </c>
      <c r="F78" s="96">
        <v>0</v>
      </c>
      <c r="G78" s="96">
        <f t="shared" si="15"/>
        <v>2500</v>
      </c>
      <c r="H78" s="96">
        <v>0</v>
      </c>
      <c r="I78" s="96">
        <v>145</v>
      </c>
      <c r="J78" s="96">
        <v>2355</v>
      </c>
      <c r="K78" s="142"/>
      <c r="L78" s="6">
        <v>0</v>
      </c>
      <c r="M78" s="6">
        <v>0</v>
      </c>
      <c r="N78" s="6">
        <v>0</v>
      </c>
      <c r="O78" s="6">
        <v>0</v>
      </c>
      <c r="P78" s="142"/>
    </row>
    <row r="79" spans="1:16" x14ac:dyDescent="0.25">
      <c r="A79" s="20">
        <v>5</v>
      </c>
      <c r="B79" s="21" t="s">
        <v>558</v>
      </c>
      <c r="C79" s="5">
        <f>SUM(C80:C95)</f>
        <v>200142</v>
      </c>
      <c r="D79" s="5">
        <f t="shared" ref="D79:J79" si="17">SUM(D80:D95)</f>
        <v>0</v>
      </c>
      <c r="E79" s="5">
        <f t="shared" si="17"/>
        <v>200142</v>
      </c>
      <c r="F79" s="5">
        <f t="shared" si="17"/>
        <v>0</v>
      </c>
      <c r="G79" s="5">
        <f t="shared" si="17"/>
        <v>151724.20000000001</v>
      </c>
      <c r="H79" s="5">
        <f t="shared" si="17"/>
        <v>57308</v>
      </c>
      <c r="I79" s="5">
        <f t="shared" si="17"/>
        <v>51076.2</v>
      </c>
      <c r="J79" s="5">
        <f t="shared" si="17"/>
        <v>100648</v>
      </c>
      <c r="K79" s="43">
        <f t="shared" ref="K79:P79" si="18">SUM(K80:K95)</f>
        <v>0</v>
      </c>
      <c r="L79" s="5">
        <f t="shared" si="18"/>
        <v>0</v>
      </c>
      <c r="M79" s="5">
        <f t="shared" si="18"/>
        <v>0</v>
      </c>
      <c r="N79" s="5">
        <f t="shared" si="18"/>
        <v>0</v>
      </c>
      <c r="O79" s="5">
        <f t="shared" si="18"/>
        <v>0</v>
      </c>
      <c r="P79" s="29">
        <f t="shared" si="18"/>
        <v>0</v>
      </c>
    </row>
    <row r="80" spans="1:16" ht="18.75" customHeight="1" outlineLevel="1" x14ac:dyDescent="0.25">
      <c r="A80" s="17">
        <f>+A78+1</f>
        <v>64</v>
      </c>
      <c r="B80" s="18" t="s">
        <v>495</v>
      </c>
      <c r="C80" s="90">
        <v>155000</v>
      </c>
      <c r="D80" s="90">
        <v>0</v>
      </c>
      <c r="E80" s="90">
        <v>155000</v>
      </c>
      <c r="F80" s="90">
        <v>0</v>
      </c>
      <c r="G80" s="91">
        <f>I80+J80</f>
        <v>147308.20000000001</v>
      </c>
      <c r="H80" s="91"/>
      <c r="I80" s="91">
        <f>283.1+2201.4+2775.9+2015.5+4102+2708.9+628.6+638.4+2706.4+30000</f>
        <v>48060.2</v>
      </c>
      <c r="J80" s="91">
        <f>2120+8115+21500+400+1250+690+3150+1848+175+60000</f>
        <v>99248</v>
      </c>
      <c r="K80" s="140" t="s">
        <v>733</v>
      </c>
      <c r="L80" s="90">
        <v>0</v>
      </c>
      <c r="M80" s="90">
        <v>0</v>
      </c>
      <c r="N80" s="90">
        <v>0</v>
      </c>
      <c r="O80" s="90">
        <v>0</v>
      </c>
      <c r="P80" s="140" t="s">
        <v>733</v>
      </c>
    </row>
    <row r="81" spans="1:16" outlineLevel="1" x14ac:dyDescent="0.25">
      <c r="A81" s="17">
        <f>+A80+1</f>
        <v>65</v>
      </c>
      <c r="B81" s="19" t="s">
        <v>559</v>
      </c>
      <c r="C81" s="90">
        <v>3000</v>
      </c>
      <c r="D81" s="90"/>
      <c r="E81" s="90">
        <v>3000</v>
      </c>
      <c r="F81" s="90"/>
      <c r="G81" s="91">
        <f t="shared" ref="G81:G95" si="19">I81+J81</f>
        <v>782</v>
      </c>
      <c r="H81" s="91">
        <v>57308</v>
      </c>
      <c r="I81" s="91">
        <v>782</v>
      </c>
      <c r="J81" s="91"/>
      <c r="K81" s="141"/>
      <c r="L81" s="90">
        <v>0</v>
      </c>
      <c r="M81" s="90">
        <v>0</v>
      </c>
      <c r="N81" s="90">
        <v>0</v>
      </c>
      <c r="O81" s="90">
        <v>0</v>
      </c>
      <c r="P81" s="141"/>
    </row>
    <row r="82" spans="1:16" outlineLevel="1" x14ac:dyDescent="0.25">
      <c r="A82" s="17">
        <f t="shared" ref="A82:A95" si="20">+A81+1</f>
        <v>66</v>
      </c>
      <c r="B82" s="19" t="s">
        <v>560</v>
      </c>
      <c r="C82" s="90">
        <v>3000</v>
      </c>
      <c r="D82" s="90"/>
      <c r="E82" s="90">
        <v>3000</v>
      </c>
      <c r="F82" s="90"/>
      <c r="G82" s="91">
        <f t="shared" si="19"/>
        <v>0</v>
      </c>
      <c r="H82" s="91"/>
      <c r="I82" s="91"/>
      <c r="J82" s="91"/>
      <c r="K82" s="141"/>
      <c r="L82" s="90">
        <v>0</v>
      </c>
      <c r="M82" s="90">
        <v>0</v>
      </c>
      <c r="N82" s="90">
        <v>0</v>
      </c>
      <c r="O82" s="90">
        <v>0</v>
      </c>
      <c r="P82" s="141"/>
    </row>
    <row r="83" spans="1:16" outlineLevel="1" x14ac:dyDescent="0.25">
      <c r="A83" s="17">
        <f t="shared" si="20"/>
        <v>67</v>
      </c>
      <c r="B83" s="19" t="s">
        <v>561</v>
      </c>
      <c r="C83" s="90">
        <v>3000</v>
      </c>
      <c r="D83" s="90"/>
      <c r="E83" s="90">
        <v>3000</v>
      </c>
      <c r="F83" s="90"/>
      <c r="G83" s="91">
        <f t="shared" si="19"/>
        <v>0</v>
      </c>
      <c r="H83" s="91"/>
      <c r="I83" s="91"/>
      <c r="J83" s="91"/>
      <c r="K83" s="141"/>
      <c r="L83" s="90">
        <v>0</v>
      </c>
      <c r="M83" s="90">
        <v>0</v>
      </c>
      <c r="N83" s="90">
        <v>0</v>
      </c>
      <c r="O83" s="90">
        <v>0</v>
      </c>
      <c r="P83" s="141"/>
    </row>
    <row r="84" spans="1:16" outlineLevel="1" x14ac:dyDescent="0.25">
      <c r="A84" s="17">
        <f t="shared" si="20"/>
        <v>68</v>
      </c>
      <c r="B84" s="19" t="s">
        <v>562</v>
      </c>
      <c r="C84" s="90">
        <v>3000</v>
      </c>
      <c r="D84" s="90"/>
      <c r="E84" s="90">
        <v>3000</v>
      </c>
      <c r="F84" s="90"/>
      <c r="G84" s="91">
        <f t="shared" si="19"/>
        <v>200</v>
      </c>
      <c r="H84" s="91"/>
      <c r="I84" s="91">
        <v>200</v>
      </c>
      <c r="J84" s="91"/>
      <c r="K84" s="141"/>
      <c r="L84" s="90">
        <v>0</v>
      </c>
      <c r="M84" s="90">
        <v>0</v>
      </c>
      <c r="N84" s="90">
        <v>0</v>
      </c>
      <c r="O84" s="90">
        <v>0</v>
      </c>
      <c r="P84" s="141"/>
    </row>
    <row r="85" spans="1:16" outlineLevel="1" x14ac:dyDescent="0.25">
      <c r="A85" s="17">
        <f t="shared" si="20"/>
        <v>69</v>
      </c>
      <c r="B85" s="19" t="s">
        <v>563</v>
      </c>
      <c r="C85" s="90">
        <v>3000</v>
      </c>
      <c r="D85" s="90"/>
      <c r="E85" s="90">
        <v>3000</v>
      </c>
      <c r="F85" s="90"/>
      <c r="G85" s="91">
        <f t="shared" si="19"/>
        <v>274.2</v>
      </c>
      <c r="H85" s="91"/>
      <c r="I85" s="91">
        <v>274.2</v>
      </c>
      <c r="J85" s="91"/>
      <c r="K85" s="141"/>
      <c r="L85" s="90">
        <v>0</v>
      </c>
      <c r="M85" s="90">
        <v>0</v>
      </c>
      <c r="N85" s="90">
        <v>0</v>
      </c>
      <c r="O85" s="90">
        <v>0</v>
      </c>
      <c r="P85" s="141"/>
    </row>
    <row r="86" spans="1:16" outlineLevel="1" x14ac:dyDescent="0.25">
      <c r="A86" s="17">
        <f t="shared" si="20"/>
        <v>70</v>
      </c>
      <c r="B86" s="19" t="s">
        <v>564</v>
      </c>
      <c r="C86" s="90">
        <v>3000</v>
      </c>
      <c r="D86" s="90"/>
      <c r="E86" s="90">
        <v>3000</v>
      </c>
      <c r="F86" s="90"/>
      <c r="G86" s="91">
        <f t="shared" si="19"/>
        <v>0</v>
      </c>
      <c r="H86" s="91"/>
      <c r="I86" s="91"/>
      <c r="J86" s="91"/>
      <c r="K86" s="141"/>
      <c r="L86" s="90">
        <v>0</v>
      </c>
      <c r="M86" s="90">
        <v>0</v>
      </c>
      <c r="N86" s="90">
        <v>0</v>
      </c>
      <c r="O86" s="90">
        <v>0</v>
      </c>
      <c r="P86" s="141"/>
    </row>
    <row r="87" spans="1:16" outlineLevel="1" x14ac:dyDescent="0.25">
      <c r="A87" s="17">
        <f t="shared" si="20"/>
        <v>71</v>
      </c>
      <c r="B87" s="19" t="s">
        <v>565</v>
      </c>
      <c r="C87" s="90">
        <v>3000</v>
      </c>
      <c r="D87" s="90"/>
      <c r="E87" s="90">
        <v>3000</v>
      </c>
      <c r="F87" s="90"/>
      <c r="G87" s="91">
        <f t="shared" si="19"/>
        <v>0</v>
      </c>
      <c r="H87" s="91"/>
      <c r="I87" s="91"/>
      <c r="J87" s="91"/>
      <c r="K87" s="141"/>
      <c r="L87" s="90">
        <v>0</v>
      </c>
      <c r="M87" s="90">
        <v>0</v>
      </c>
      <c r="N87" s="90">
        <v>0</v>
      </c>
      <c r="O87" s="90">
        <v>0</v>
      </c>
      <c r="P87" s="141"/>
    </row>
    <row r="88" spans="1:16" outlineLevel="1" x14ac:dyDescent="0.25">
      <c r="A88" s="17">
        <f t="shared" si="20"/>
        <v>72</v>
      </c>
      <c r="B88" s="19" t="s">
        <v>566</v>
      </c>
      <c r="C88" s="90">
        <v>3000</v>
      </c>
      <c r="D88" s="90"/>
      <c r="E88" s="90">
        <v>3000</v>
      </c>
      <c r="F88" s="90"/>
      <c r="G88" s="91">
        <f t="shared" si="19"/>
        <v>0</v>
      </c>
      <c r="H88" s="91"/>
      <c r="I88" s="91"/>
      <c r="J88" s="91"/>
      <c r="K88" s="141"/>
      <c r="L88" s="90">
        <v>0</v>
      </c>
      <c r="M88" s="90">
        <v>0</v>
      </c>
      <c r="N88" s="90">
        <v>0</v>
      </c>
      <c r="O88" s="90">
        <v>0</v>
      </c>
      <c r="P88" s="141"/>
    </row>
    <row r="89" spans="1:16" outlineLevel="1" x14ac:dyDescent="0.25">
      <c r="A89" s="17">
        <f t="shared" si="20"/>
        <v>73</v>
      </c>
      <c r="B89" s="19" t="s">
        <v>567</v>
      </c>
      <c r="C89" s="90">
        <v>3000</v>
      </c>
      <c r="D89" s="90"/>
      <c r="E89" s="90">
        <v>3000</v>
      </c>
      <c r="F89" s="90"/>
      <c r="G89" s="91">
        <f t="shared" si="19"/>
        <v>0</v>
      </c>
      <c r="H89" s="91"/>
      <c r="I89" s="91"/>
      <c r="J89" s="91"/>
      <c r="K89" s="141"/>
      <c r="L89" s="90">
        <v>0</v>
      </c>
      <c r="M89" s="90">
        <v>0</v>
      </c>
      <c r="N89" s="90">
        <v>0</v>
      </c>
      <c r="O89" s="90">
        <v>0</v>
      </c>
      <c r="P89" s="141"/>
    </row>
    <row r="90" spans="1:16" outlineLevel="1" x14ac:dyDescent="0.25">
      <c r="A90" s="17">
        <f t="shared" si="20"/>
        <v>74</v>
      </c>
      <c r="B90" s="19" t="s">
        <v>568</v>
      </c>
      <c r="C90" s="90">
        <v>3000</v>
      </c>
      <c r="D90" s="90"/>
      <c r="E90" s="90">
        <v>3000</v>
      </c>
      <c r="F90" s="90"/>
      <c r="G90" s="91">
        <f t="shared" si="19"/>
        <v>210</v>
      </c>
      <c r="H90" s="91"/>
      <c r="I90" s="91">
        <v>210</v>
      </c>
      <c r="J90" s="91"/>
      <c r="K90" s="141"/>
      <c r="L90" s="90">
        <v>0</v>
      </c>
      <c r="M90" s="90">
        <v>0</v>
      </c>
      <c r="N90" s="90">
        <v>0</v>
      </c>
      <c r="O90" s="90">
        <v>0</v>
      </c>
      <c r="P90" s="141"/>
    </row>
    <row r="91" spans="1:16" outlineLevel="1" x14ac:dyDescent="0.25">
      <c r="A91" s="17">
        <f t="shared" si="20"/>
        <v>75</v>
      </c>
      <c r="B91" s="19" t="s">
        <v>569</v>
      </c>
      <c r="C91" s="90">
        <v>3000</v>
      </c>
      <c r="D91" s="90"/>
      <c r="E91" s="90">
        <v>3000</v>
      </c>
      <c r="F91" s="90"/>
      <c r="G91" s="91">
        <f t="shared" si="19"/>
        <v>1644.2</v>
      </c>
      <c r="H91" s="91"/>
      <c r="I91" s="91">
        <v>244.2</v>
      </c>
      <c r="J91" s="91">
        <v>1400</v>
      </c>
      <c r="K91" s="141"/>
      <c r="L91" s="90">
        <v>0</v>
      </c>
      <c r="M91" s="90">
        <v>0</v>
      </c>
      <c r="N91" s="90">
        <v>0</v>
      </c>
      <c r="O91" s="90">
        <v>0</v>
      </c>
      <c r="P91" s="141"/>
    </row>
    <row r="92" spans="1:16" outlineLevel="1" x14ac:dyDescent="0.25">
      <c r="A92" s="17">
        <f t="shared" si="20"/>
        <v>76</v>
      </c>
      <c r="B92" s="19" t="s">
        <v>570</v>
      </c>
      <c r="C92" s="90">
        <v>3000</v>
      </c>
      <c r="D92" s="90"/>
      <c r="E92" s="90">
        <v>3000</v>
      </c>
      <c r="F92" s="90"/>
      <c r="G92" s="91">
        <f t="shared" si="19"/>
        <v>0</v>
      </c>
      <c r="H92" s="91"/>
      <c r="I92" s="91"/>
      <c r="J92" s="91"/>
      <c r="K92" s="141"/>
      <c r="L92" s="90">
        <v>0</v>
      </c>
      <c r="M92" s="90">
        <v>0</v>
      </c>
      <c r="N92" s="90">
        <v>0</v>
      </c>
      <c r="O92" s="90">
        <v>0</v>
      </c>
      <c r="P92" s="141"/>
    </row>
    <row r="93" spans="1:16" outlineLevel="1" x14ac:dyDescent="0.25">
      <c r="A93" s="17">
        <f t="shared" si="20"/>
        <v>77</v>
      </c>
      <c r="B93" s="19" t="s">
        <v>571</v>
      </c>
      <c r="C93" s="90">
        <v>3142</v>
      </c>
      <c r="D93" s="90"/>
      <c r="E93" s="90">
        <v>3142</v>
      </c>
      <c r="F93" s="90"/>
      <c r="G93" s="91">
        <f t="shared" si="19"/>
        <v>869.8</v>
      </c>
      <c r="H93" s="91"/>
      <c r="I93" s="90">
        <v>869.8</v>
      </c>
      <c r="J93" s="91"/>
      <c r="K93" s="141"/>
      <c r="L93" s="90">
        <v>0</v>
      </c>
      <c r="M93" s="90">
        <v>0</v>
      </c>
      <c r="N93" s="90">
        <v>0</v>
      </c>
      <c r="O93" s="90">
        <v>0</v>
      </c>
      <c r="P93" s="141"/>
    </row>
    <row r="94" spans="1:16" outlineLevel="1" x14ac:dyDescent="0.25">
      <c r="A94" s="17">
        <f t="shared" si="20"/>
        <v>78</v>
      </c>
      <c r="B94" s="19" t="s">
        <v>572</v>
      </c>
      <c r="C94" s="90">
        <v>3000</v>
      </c>
      <c r="D94" s="90"/>
      <c r="E94" s="90">
        <v>3000</v>
      </c>
      <c r="F94" s="90"/>
      <c r="G94" s="91">
        <f t="shared" si="19"/>
        <v>204</v>
      </c>
      <c r="H94" s="91"/>
      <c r="I94" s="91">
        <v>204</v>
      </c>
      <c r="J94" s="91"/>
      <c r="K94" s="141"/>
      <c r="L94" s="90">
        <v>0</v>
      </c>
      <c r="M94" s="90">
        <v>0</v>
      </c>
      <c r="N94" s="90">
        <v>0</v>
      </c>
      <c r="O94" s="90">
        <v>0</v>
      </c>
      <c r="P94" s="141"/>
    </row>
    <row r="95" spans="1:16" outlineLevel="1" x14ac:dyDescent="0.25">
      <c r="A95" s="17">
        <f t="shared" si="20"/>
        <v>79</v>
      </c>
      <c r="B95" s="19" t="s">
        <v>573</v>
      </c>
      <c r="C95" s="90">
        <v>3000</v>
      </c>
      <c r="D95" s="90"/>
      <c r="E95" s="90">
        <v>3000</v>
      </c>
      <c r="F95" s="90"/>
      <c r="G95" s="91">
        <f t="shared" si="19"/>
        <v>231.8</v>
      </c>
      <c r="H95" s="91"/>
      <c r="I95" s="91">
        <v>231.8</v>
      </c>
      <c r="J95" s="91"/>
      <c r="K95" s="142"/>
      <c r="L95" s="90">
        <v>0</v>
      </c>
      <c r="M95" s="90">
        <v>0</v>
      </c>
      <c r="N95" s="90">
        <v>0</v>
      </c>
      <c r="O95" s="90">
        <v>0</v>
      </c>
      <c r="P95" s="142"/>
    </row>
    <row r="96" spans="1:16" x14ac:dyDescent="0.25">
      <c r="A96" s="20">
        <v>6</v>
      </c>
      <c r="B96" s="21" t="s">
        <v>574</v>
      </c>
      <c r="C96" s="5">
        <f t="shared" ref="C96:J96" si="21">SUM(C97:C108)</f>
        <v>55545</v>
      </c>
      <c r="D96" s="5">
        <f t="shared" si="21"/>
        <v>0</v>
      </c>
      <c r="E96" s="5">
        <f t="shared" si="21"/>
        <v>55545</v>
      </c>
      <c r="F96" s="5">
        <f t="shared" si="21"/>
        <v>0</v>
      </c>
      <c r="G96" s="5">
        <f t="shared" si="21"/>
        <v>54706.5</v>
      </c>
      <c r="H96" s="5">
        <f t="shared" si="21"/>
        <v>15732.599999999999</v>
      </c>
      <c r="I96" s="5">
        <f t="shared" si="21"/>
        <v>10853.899999999998</v>
      </c>
      <c r="J96" s="5">
        <f t="shared" si="21"/>
        <v>28120</v>
      </c>
      <c r="K96" s="43">
        <f t="shared" ref="K96:P96" si="22">SUM(K97:K108)</f>
        <v>0</v>
      </c>
      <c r="L96" s="5">
        <f t="shared" si="22"/>
        <v>0</v>
      </c>
      <c r="M96" s="5">
        <f t="shared" si="22"/>
        <v>0</v>
      </c>
      <c r="N96" s="5">
        <f t="shared" si="22"/>
        <v>0</v>
      </c>
      <c r="O96" s="5">
        <f t="shared" si="22"/>
        <v>0</v>
      </c>
      <c r="P96" s="29">
        <f t="shared" si="22"/>
        <v>0</v>
      </c>
    </row>
    <row r="97" spans="1:16" ht="18.75" customHeight="1" outlineLevel="1" x14ac:dyDescent="0.25">
      <c r="A97" s="17">
        <f>+A95+1</f>
        <v>80</v>
      </c>
      <c r="B97" s="18" t="s">
        <v>495</v>
      </c>
      <c r="C97" s="65">
        <v>29000</v>
      </c>
      <c r="D97" s="92">
        <v>0</v>
      </c>
      <c r="E97" s="65">
        <v>29000</v>
      </c>
      <c r="F97" s="90">
        <v>0</v>
      </c>
      <c r="G97" s="58">
        <f t="shared" ref="G97:G108" si="23">H97+I97+J97</f>
        <v>50456.7</v>
      </c>
      <c r="H97" s="91">
        <f>10322.4+2323.2+1371</f>
        <v>14016.599999999999</v>
      </c>
      <c r="I97" s="91">
        <f>2683.5+4431.4+2845.2</f>
        <v>9960.0999999999985</v>
      </c>
      <c r="J97" s="91">
        <f>21764+1284+3432</f>
        <v>26480</v>
      </c>
      <c r="K97" s="112" t="s">
        <v>733</v>
      </c>
      <c r="L97" s="6">
        <f>M97+N97+O97</f>
        <v>0</v>
      </c>
      <c r="M97" s="6">
        <v>0</v>
      </c>
      <c r="N97" s="6">
        <v>0</v>
      </c>
      <c r="O97" s="6">
        <v>0</v>
      </c>
      <c r="P97" s="140" t="s">
        <v>733</v>
      </c>
    </row>
    <row r="98" spans="1:16" outlineLevel="1" x14ac:dyDescent="0.25">
      <c r="A98" s="17">
        <f>+A97+1</f>
        <v>81</v>
      </c>
      <c r="B98" s="19" t="s">
        <v>575</v>
      </c>
      <c r="C98" s="65">
        <v>3000</v>
      </c>
      <c r="D98" s="92">
        <v>0</v>
      </c>
      <c r="E98" s="65">
        <v>3000</v>
      </c>
      <c r="F98" s="90">
        <v>0</v>
      </c>
      <c r="G98" s="58">
        <f t="shared" si="23"/>
        <v>0</v>
      </c>
      <c r="H98" s="58">
        <v>0</v>
      </c>
      <c r="I98" s="58">
        <v>0</v>
      </c>
      <c r="J98" s="58">
        <v>0</v>
      </c>
      <c r="K98" s="112"/>
      <c r="L98" s="6">
        <f t="shared" ref="L98:L108" si="24">M98+N98+O98</f>
        <v>0</v>
      </c>
      <c r="M98" s="6">
        <v>0</v>
      </c>
      <c r="N98" s="6">
        <v>0</v>
      </c>
      <c r="O98" s="6">
        <v>0</v>
      </c>
      <c r="P98" s="141"/>
    </row>
    <row r="99" spans="1:16" outlineLevel="1" x14ac:dyDescent="0.25">
      <c r="A99" s="17">
        <f t="shared" ref="A99:A108" si="25">+A98+1</f>
        <v>82</v>
      </c>
      <c r="B99" s="19" t="s">
        <v>576</v>
      </c>
      <c r="C99" s="65">
        <v>3000</v>
      </c>
      <c r="D99" s="92">
        <v>0</v>
      </c>
      <c r="E99" s="65">
        <v>3000</v>
      </c>
      <c r="F99" s="90">
        <v>0</v>
      </c>
      <c r="G99" s="58">
        <f t="shared" si="23"/>
        <v>0</v>
      </c>
      <c r="H99" s="58">
        <v>0</v>
      </c>
      <c r="I99" s="58">
        <v>0</v>
      </c>
      <c r="J99" s="58">
        <v>0</v>
      </c>
      <c r="K99" s="112"/>
      <c r="L99" s="6">
        <f t="shared" si="24"/>
        <v>0</v>
      </c>
      <c r="M99" s="6">
        <v>0</v>
      </c>
      <c r="N99" s="6">
        <v>0</v>
      </c>
      <c r="O99" s="6">
        <v>0</v>
      </c>
      <c r="P99" s="141"/>
    </row>
    <row r="100" spans="1:16" outlineLevel="1" x14ac:dyDescent="0.25">
      <c r="A100" s="17">
        <f t="shared" si="25"/>
        <v>83</v>
      </c>
      <c r="B100" s="19" t="s">
        <v>577</v>
      </c>
      <c r="C100" s="65">
        <v>1995</v>
      </c>
      <c r="D100" s="92">
        <v>0</v>
      </c>
      <c r="E100" s="65">
        <v>1995</v>
      </c>
      <c r="F100" s="90">
        <v>0</v>
      </c>
      <c r="G100" s="58">
        <f t="shared" si="23"/>
        <v>2359.4</v>
      </c>
      <c r="H100" s="58">
        <v>660</v>
      </c>
      <c r="I100" s="58">
        <v>59.4</v>
      </c>
      <c r="J100" s="58">
        <v>1640</v>
      </c>
      <c r="K100" s="112"/>
      <c r="L100" s="6">
        <f t="shared" si="24"/>
        <v>0</v>
      </c>
      <c r="M100" s="6">
        <v>0</v>
      </c>
      <c r="N100" s="6">
        <v>0</v>
      </c>
      <c r="O100" s="6">
        <v>0</v>
      </c>
      <c r="P100" s="141"/>
    </row>
    <row r="101" spans="1:16" outlineLevel="1" x14ac:dyDescent="0.25">
      <c r="A101" s="17">
        <f t="shared" si="25"/>
        <v>84</v>
      </c>
      <c r="B101" s="53" t="s">
        <v>578</v>
      </c>
      <c r="C101" s="65">
        <v>3000</v>
      </c>
      <c r="D101" s="92">
        <v>0</v>
      </c>
      <c r="E101" s="65">
        <v>3000</v>
      </c>
      <c r="F101" s="90">
        <v>0</v>
      </c>
      <c r="G101" s="58">
        <f t="shared" si="23"/>
        <v>0</v>
      </c>
      <c r="H101" s="58">
        <v>0</v>
      </c>
      <c r="I101" s="58">
        <v>0</v>
      </c>
      <c r="J101" s="58">
        <v>0</v>
      </c>
      <c r="K101" s="112"/>
      <c r="L101" s="58">
        <f>M101+N101+O101</f>
        <v>0</v>
      </c>
      <c r="M101" s="6">
        <v>0</v>
      </c>
      <c r="N101" s="6">
        <v>0</v>
      </c>
      <c r="O101" s="6">
        <v>0</v>
      </c>
      <c r="P101" s="141"/>
    </row>
    <row r="102" spans="1:16" outlineLevel="1" x14ac:dyDescent="0.25">
      <c r="A102" s="17">
        <f t="shared" si="25"/>
        <v>85</v>
      </c>
      <c r="B102" s="53" t="s">
        <v>579</v>
      </c>
      <c r="C102" s="65">
        <v>3350</v>
      </c>
      <c r="D102" s="92">
        <v>0</v>
      </c>
      <c r="E102" s="65">
        <v>3350</v>
      </c>
      <c r="F102" s="90">
        <v>0</v>
      </c>
      <c r="G102" s="58">
        <f t="shared" si="23"/>
        <v>0</v>
      </c>
      <c r="H102" s="58">
        <v>0</v>
      </c>
      <c r="I102" s="58">
        <v>0</v>
      </c>
      <c r="J102" s="58">
        <v>0</v>
      </c>
      <c r="K102" s="112"/>
      <c r="L102" s="6">
        <f t="shared" si="24"/>
        <v>0</v>
      </c>
      <c r="M102" s="6">
        <v>0</v>
      </c>
      <c r="N102" s="6">
        <v>0</v>
      </c>
      <c r="O102" s="6">
        <v>0</v>
      </c>
      <c r="P102" s="141"/>
    </row>
    <row r="103" spans="1:16" outlineLevel="1" x14ac:dyDescent="0.25">
      <c r="A103" s="17">
        <f t="shared" si="25"/>
        <v>86</v>
      </c>
      <c r="B103" s="53" t="s">
        <v>578</v>
      </c>
      <c r="C103" s="65">
        <v>1800</v>
      </c>
      <c r="D103" s="92">
        <v>0</v>
      </c>
      <c r="E103" s="65">
        <v>1800</v>
      </c>
      <c r="F103" s="90">
        <v>0</v>
      </c>
      <c r="G103" s="58">
        <f t="shared" si="23"/>
        <v>0</v>
      </c>
      <c r="H103" s="58">
        <v>0</v>
      </c>
      <c r="I103" s="58">
        <v>0</v>
      </c>
      <c r="J103" s="58">
        <v>0</v>
      </c>
      <c r="K103" s="112"/>
      <c r="L103" s="6">
        <f t="shared" si="24"/>
        <v>0</v>
      </c>
      <c r="M103" s="6">
        <v>0</v>
      </c>
      <c r="N103" s="6">
        <v>0</v>
      </c>
      <c r="O103" s="6">
        <v>0</v>
      </c>
      <c r="P103" s="141"/>
    </row>
    <row r="104" spans="1:16" outlineLevel="1" x14ac:dyDescent="0.25">
      <c r="A104" s="17">
        <f t="shared" si="25"/>
        <v>87</v>
      </c>
      <c r="B104" s="53" t="s">
        <v>580</v>
      </c>
      <c r="C104" s="65">
        <v>2400</v>
      </c>
      <c r="D104" s="92">
        <v>0</v>
      </c>
      <c r="E104" s="65">
        <v>2400</v>
      </c>
      <c r="F104" s="90">
        <v>0</v>
      </c>
      <c r="G104" s="58">
        <f t="shared" si="23"/>
        <v>0</v>
      </c>
      <c r="H104" s="58">
        <v>0</v>
      </c>
      <c r="I104" s="58">
        <v>0</v>
      </c>
      <c r="J104" s="58">
        <v>0</v>
      </c>
      <c r="K104" s="112"/>
      <c r="L104" s="6">
        <f t="shared" si="24"/>
        <v>0</v>
      </c>
      <c r="M104" s="6">
        <v>0</v>
      </c>
      <c r="N104" s="6">
        <v>0</v>
      </c>
      <c r="O104" s="6">
        <v>0</v>
      </c>
      <c r="P104" s="141"/>
    </row>
    <row r="105" spans="1:16" outlineLevel="1" x14ac:dyDescent="0.25">
      <c r="A105" s="17">
        <f t="shared" si="25"/>
        <v>88</v>
      </c>
      <c r="B105" s="54" t="s">
        <v>581</v>
      </c>
      <c r="C105" s="65">
        <v>3000</v>
      </c>
      <c r="D105" s="92">
        <v>0</v>
      </c>
      <c r="E105" s="65">
        <v>3000</v>
      </c>
      <c r="F105" s="90">
        <v>0</v>
      </c>
      <c r="G105" s="58">
        <f t="shared" si="23"/>
        <v>1890.4</v>
      </c>
      <c r="H105" s="58">
        <f>264+792</f>
        <v>1056</v>
      </c>
      <c r="I105" s="58">
        <f>280+554.4</f>
        <v>834.4</v>
      </c>
      <c r="J105" s="58">
        <v>0</v>
      </c>
      <c r="K105" s="112"/>
      <c r="L105" s="6">
        <f>M105+N105+O105</f>
        <v>0</v>
      </c>
      <c r="M105" s="6">
        <v>0</v>
      </c>
      <c r="N105" s="6">
        <v>0</v>
      </c>
      <c r="O105" s="6">
        <v>0</v>
      </c>
      <c r="P105" s="141"/>
    </row>
    <row r="106" spans="1:16" outlineLevel="1" x14ac:dyDescent="0.25">
      <c r="A106" s="17">
        <f t="shared" si="25"/>
        <v>89</v>
      </c>
      <c r="B106" s="54" t="s">
        <v>582</v>
      </c>
      <c r="C106" s="65">
        <v>1000</v>
      </c>
      <c r="D106" s="92">
        <v>0</v>
      </c>
      <c r="E106" s="65">
        <v>1000</v>
      </c>
      <c r="F106" s="90">
        <v>0</v>
      </c>
      <c r="G106" s="58">
        <f t="shared" si="23"/>
        <v>0</v>
      </c>
      <c r="H106" s="58">
        <v>0</v>
      </c>
      <c r="I106" s="58">
        <v>0</v>
      </c>
      <c r="J106" s="58">
        <v>0</v>
      </c>
      <c r="K106" s="112"/>
      <c r="L106" s="6">
        <f t="shared" si="24"/>
        <v>0</v>
      </c>
      <c r="M106" s="6">
        <v>0</v>
      </c>
      <c r="N106" s="6">
        <v>0</v>
      </c>
      <c r="O106" s="6">
        <v>0</v>
      </c>
      <c r="P106" s="141"/>
    </row>
    <row r="107" spans="1:16" outlineLevel="1" x14ac:dyDescent="0.25">
      <c r="A107" s="17">
        <f t="shared" si="25"/>
        <v>90</v>
      </c>
      <c r="B107" s="54" t="s">
        <v>583</v>
      </c>
      <c r="C107" s="65">
        <v>3000</v>
      </c>
      <c r="D107" s="92">
        <v>0</v>
      </c>
      <c r="E107" s="65">
        <v>3000</v>
      </c>
      <c r="F107" s="90">
        <v>0</v>
      </c>
      <c r="G107" s="58">
        <f t="shared" si="23"/>
        <v>0</v>
      </c>
      <c r="H107" s="58">
        <v>0</v>
      </c>
      <c r="I107" s="58">
        <v>0</v>
      </c>
      <c r="J107" s="58">
        <v>0</v>
      </c>
      <c r="K107" s="112"/>
      <c r="L107" s="6">
        <f t="shared" ref="L107" si="26">M107+N107+O107</f>
        <v>0</v>
      </c>
      <c r="M107" s="6">
        <v>0</v>
      </c>
      <c r="N107" s="6">
        <v>0</v>
      </c>
      <c r="O107" s="6">
        <v>0</v>
      </c>
      <c r="P107" s="141"/>
    </row>
    <row r="108" spans="1:16" outlineLevel="1" x14ac:dyDescent="0.25">
      <c r="A108" s="17">
        <f t="shared" si="25"/>
        <v>91</v>
      </c>
      <c r="B108" s="54" t="s">
        <v>584</v>
      </c>
      <c r="C108" s="65">
        <v>1000</v>
      </c>
      <c r="D108" s="92">
        <v>0</v>
      </c>
      <c r="E108" s="65">
        <v>1000</v>
      </c>
      <c r="F108" s="90">
        <v>0</v>
      </c>
      <c r="G108" s="58">
        <f t="shared" si="23"/>
        <v>0</v>
      </c>
      <c r="H108" s="58">
        <v>0</v>
      </c>
      <c r="I108" s="58">
        <v>0</v>
      </c>
      <c r="J108" s="58">
        <v>0</v>
      </c>
      <c r="K108" s="112"/>
      <c r="L108" s="6">
        <f t="shared" si="24"/>
        <v>0</v>
      </c>
      <c r="M108" s="6">
        <v>0</v>
      </c>
      <c r="N108" s="6">
        <v>0</v>
      </c>
      <c r="O108" s="6">
        <v>0</v>
      </c>
      <c r="P108" s="142"/>
    </row>
    <row r="109" spans="1:16" x14ac:dyDescent="0.25">
      <c r="A109" s="20">
        <v>7</v>
      </c>
      <c r="B109" s="21" t="s">
        <v>585</v>
      </c>
      <c r="C109" s="5">
        <f>SUM(C110:C123)</f>
        <v>71677.5</v>
      </c>
      <c r="D109" s="5">
        <f t="shared" ref="D109:J109" si="27">SUM(D110:D123)</f>
        <v>0</v>
      </c>
      <c r="E109" s="5">
        <f t="shared" si="27"/>
        <v>71676</v>
      </c>
      <c r="F109" s="5">
        <f t="shared" si="27"/>
        <v>0</v>
      </c>
      <c r="G109" s="5">
        <f t="shared" si="27"/>
        <v>0</v>
      </c>
      <c r="H109" s="5">
        <f t="shared" si="27"/>
        <v>0</v>
      </c>
      <c r="I109" s="5">
        <f t="shared" si="27"/>
        <v>27071</v>
      </c>
      <c r="J109" s="5">
        <f t="shared" si="27"/>
        <v>0</v>
      </c>
      <c r="K109" s="43">
        <f t="shared" ref="K109:P109" si="28">SUM(K110:K123)</f>
        <v>0</v>
      </c>
      <c r="L109" s="5">
        <f t="shared" si="28"/>
        <v>0</v>
      </c>
      <c r="M109" s="5">
        <f t="shared" si="28"/>
        <v>0</v>
      </c>
      <c r="N109" s="5">
        <f t="shared" si="28"/>
        <v>0</v>
      </c>
      <c r="O109" s="5">
        <f t="shared" si="28"/>
        <v>0</v>
      </c>
      <c r="P109" s="29">
        <f t="shared" si="28"/>
        <v>0</v>
      </c>
    </row>
    <row r="110" spans="1:16" ht="18.75" customHeight="1" outlineLevel="1" x14ac:dyDescent="0.25">
      <c r="A110" s="17">
        <f>+A108+1</f>
        <v>92</v>
      </c>
      <c r="B110" s="18" t="s">
        <v>495</v>
      </c>
      <c r="C110" s="90">
        <v>33520</v>
      </c>
      <c r="D110" s="92">
        <v>0</v>
      </c>
      <c r="E110" s="90">
        <v>33520</v>
      </c>
      <c r="F110" s="92">
        <v>0</v>
      </c>
      <c r="G110" s="92">
        <v>0</v>
      </c>
      <c r="H110" s="92">
        <v>0</v>
      </c>
      <c r="I110" s="90">
        <v>13470</v>
      </c>
      <c r="J110" s="6"/>
      <c r="K110" s="116" t="s">
        <v>733</v>
      </c>
      <c r="L110" s="6">
        <v>0</v>
      </c>
      <c r="M110" s="6">
        <v>0</v>
      </c>
      <c r="N110" s="6">
        <v>0</v>
      </c>
      <c r="O110" s="6">
        <v>0</v>
      </c>
      <c r="P110" s="116" t="s">
        <v>733</v>
      </c>
    </row>
    <row r="111" spans="1:16" outlineLevel="1" x14ac:dyDescent="0.25">
      <c r="A111" s="17">
        <f>+A110+1</f>
        <v>93</v>
      </c>
      <c r="B111" s="25" t="s">
        <v>586</v>
      </c>
      <c r="C111" s="90">
        <v>5800</v>
      </c>
      <c r="D111" s="92">
        <v>0</v>
      </c>
      <c r="E111" s="90">
        <v>5800</v>
      </c>
      <c r="F111" s="92">
        <v>0</v>
      </c>
      <c r="G111" s="92">
        <v>0</v>
      </c>
      <c r="H111" s="92">
        <v>0</v>
      </c>
      <c r="I111" s="90">
        <v>1250</v>
      </c>
      <c r="J111" s="6"/>
      <c r="K111" s="117"/>
      <c r="L111" s="6">
        <v>0</v>
      </c>
      <c r="M111" s="6">
        <v>0</v>
      </c>
      <c r="N111" s="6">
        <v>0</v>
      </c>
      <c r="O111" s="6">
        <v>0</v>
      </c>
      <c r="P111" s="117"/>
    </row>
    <row r="112" spans="1:16" outlineLevel="1" x14ac:dyDescent="0.25">
      <c r="A112" s="17">
        <f t="shared" ref="A112:A123" si="29">+A111+1</f>
        <v>94</v>
      </c>
      <c r="B112" s="23" t="s">
        <v>587</v>
      </c>
      <c r="C112" s="90">
        <v>1850</v>
      </c>
      <c r="D112" s="92">
        <v>0</v>
      </c>
      <c r="E112" s="90">
        <v>1850</v>
      </c>
      <c r="F112" s="92">
        <v>0</v>
      </c>
      <c r="G112" s="92">
        <v>0</v>
      </c>
      <c r="H112" s="92">
        <v>0</v>
      </c>
      <c r="I112" s="90">
        <v>760</v>
      </c>
      <c r="J112" s="6"/>
      <c r="K112" s="117"/>
      <c r="L112" s="6">
        <v>0</v>
      </c>
      <c r="M112" s="6">
        <v>0</v>
      </c>
      <c r="N112" s="6">
        <v>0</v>
      </c>
      <c r="O112" s="6">
        <v>0</v>
      </c>
      <c r="P112" s="117"/>
    </row>
    <row r="113" spans="1:16" outlineLevel="1" x14ac:dyDescent="0.25">
      <c r="A113" s="17">
        <f t="shared" si="29"/>
        <v>95</v>
      </c>
      <c r="B113" s="23" t="s">
        <v>588</v>
      </c>
      <c r="C113" s="90">
        <v>320</v>
      </c>
      <c r="D113" s="92">
        <v>0</v>
      </c>
      <c r="E113" s="90">
        <v>320</v>
      </c>
      <c r="F113" s="92">
        <v>0</v>
      </c>
      <c r="G113" s="92">
        <v>0</v>
      </c>
      <c r="H113" s="92">
        <v>0</v>
      </c>
      <c r="I113" s="90">
        <v>86</v>
      </c>
      <c r="J113" s="6"/>
      <c r="K113" s="117"/>
      <c r="L113" s="6">
        <v>0</v>
      </c>
      <c r="M113" s="6">
        <v>0</v>
      </c>
      <c r="N113" s="6">
        <v>0</v>
      </c>
      <c r="O113" s="6">
        <v>0</v>
      </c>
      <c r="P113" s="117"/>
    </row>
    <row r="114" spans="1:16" outlineLevel="1" x14ac:dyDescent="0.25">
      <c r="A114" s="17">
        <f t="shared" si="29"/>
        <v>96</v>
      </c>
      <c r="B114" s="23" t="s">
        <v>589</v>
      </c>
      <c r="C114" s="90">
        <v>700</v>
      </c>
      <c r="D114" s="92">
        <v>0</v>
      </c>
      <c r="E114" s="90">
        <v>700</v>
      </c>
      <c r="F114" s="92">
        <v>0</v>
      </c>
      <c r="G114" s="92">
        <v>0</v>
      </c>
      <c r="H114" s="92">
        <v>0</v>
      </c>
      <c r="I114" s="90">
        <v>189</v>
      </c>
      <c r="J114" s="6"/>
      <c r="K114" s="117"/>
      <c r="L114" s="6">
        <v>0</v>
      </c>
      <c r="M114" s="6">
        <v>0</v>
      </c>
      <c r="N114" s="6">
        <v>0</v>
      </c>
      <c r="O114" s="6">
        <v>0</v>
      </c>
      <c r="P114" s="117"/>
    </row>
    <row r="115" spans="1:16" outlineLevel="1" x14ac:dyDescent="0.25">
      <c r="A115" s="17">
        <f t="shared" si="29"/>
        <v>97</v>
      </c>
      <c r="B115" s="23" t="s">
        <v>590</v>
      </c>
      <c r="C115" s="90">
        <v>4820</v>
      </c>
      <c r="D115" s="92">
        <v>0</v>
      </c>
      <c r="E115" s="90">
        <v>4820</v>
      </c>
      <c r="F115" s="92">
        <v>0</v>
      </c>
      <c r="G115" s="92">
        <v>0</v>
      </c>
      <c r="H115" s="92">
        <v>0</v>
      </c>
      <c r="I115" s="90">
        <v>1890</v>
      </c>
      <c r="J115" s="6"/>
      <c r="K115" s="117"/>
      <c r="L115" s="6">
        <v>0</v>
      </c>
      <c r="M115" s="6">
        <v>0</v>
      </c>
      <c r="N115" s="6">
        <v>0</v>
      </c>
      <c r="O115" s="6">
        <v>0</v>
      </c>
      <c r="P115" s="117"/>
    </row>
    <row r="116" spans="1:16" outlineLevel="1" x14ac:dyDescent="0.25">
      <c r="A116" s="17">
        <f t="shared" si="29"/>
        <v>98</v>
      </c>
      <c r="B116" s="23" t="s">
        <v>591</v>
      </c>
      <c r="C116" s="90">
        <v>3738.9</v>
      </c>
      <c r="D116" s="92">
        <v>0</v>
      </c>
      <c r="E116" s="90">
        <v>3738</v>
      </c>
      <c r="F116" s="92">
        <v>0</v>
      </c>
      <c r="G116" s="92">
        <v>0</v>
      </c>
      <c r="H116" s="92">
        <v>0</v>
      </c>
      <c r="I116" s="90">
        <v>1008</v>
      </c>
      <c r="J116" s="6"/>
      <c r="K116" s="117"/>
      <c r="L116" s="6">
        <v>0</v>
      </c>
      <c r="M116" s="6">
        <v>0</v>
      </c>
      <c r="N116" s="6">
        <v>0</v>
      </c>
      <c r="O116" s="6">
        <v>0</v>
      </c>
      <c r="P116" s="117"/>
    </row>
    <row r="117" spans="1:16" outlineLevel="1" x14ac:dyDescent="0.25">
      <c r="A117" s="17">
        <f t="shared" si="29"/>
        <v>99</v>
      </c>
      <c r="B117" s="23" t="s">
        <v>592</v>
      </c>
      <c r="C117" s="90">
        <v>432</v>
      </c>
      <c r="D117" s="92">
        <v>0</v>
      </c>
      <c r="E117" s="90">
        <v>432</v>
      </c>
      <c r="F117" s="92">
        <v>0</v>
      </c>
      <c r="G117" s="92">
        <v>0</v>
      </c>
      <c r="H117" s="92">
        <v>0</v>
      </c>
      <c r="I117" s="90">
        <v>117</v>
      </c>
      <c r="J117" s="6"/>
      <c r="K117" s="117"/>
      <c r="L117" s="6">
        <v>0</v>
      </c>
      <c r="M117" s="6">
        <v>0</v>
      </c>
      <c r="N117" s="6">
        <v>0</v>
      </c>
      <c r="O117" s="6">
        <v>0</v>
      </c>
      <c r="P117" s="117"/>
    </row>
    <row r="118" spans="1:16" outlineLevel="1" x14ac:dyDescent="0.25">
      <c r="A118" s="17">
        <f t="shared" si="29"/>
        <v>100</v>
      </c>
      <c r="B118" s="23" t="s">
        <v>593</v>
      </c>
      <c r="C118" s="90">
        <v>2496.6</v>
      </c>
      <c r="D118" s="92">
        <v>0</v>
      </c>
      <c r="E118" s="90">
        <v>2496</v>
      </c>
      <c r="F118" s="92">
        <v>0</v>
      </c>
      <c r="G118" s="92">
        <v>0</v>
      </c>
      <c r="H118" s="92">
        <v>0</v>
      </c>
      <c r="I118" s="90">
        <v>673</v>
      </c>
      <c r="J118" s="6"/>
      <c r="K118" s="117"/>
      <c r="L118" s="6">
        <v>0</v>
      </c>
      <c r="M118" s="6">
        <v>0</v>
      </c>
      <c r="N118" s="6">
        <v>0</v>
      </c>
      <c r="O118" s="6">
        <v>0</v>
      </c>
      <c r="P118" s="117"/>
    </row>
    <row r="119" spans="1:16" outlineLevel="1" x14ac:dyDescent="0.25">
      <c r="A119" s="17">
        <f t="shared" si="29"/>
        <v>101</v>
      </c>
      <c r="B119" s="23" t="s">
        <v>594</v>
      </c>
      <c r="C119" s="90">
        <v>5320</v>
      </c>
      <c r="D119" s="92">
        <v>0</v>
      </c>
      <c r="E119" s="90">
        <v>5320</v>
      </c>
      <c r="F119" s="92">
        <v>0</v>
      </c>
      <c r="G119" s="92">
        <v>0</v>
      </c>
      <c r="H119" s="92">
        <v>0</v>
      </c>
      <c r="I119" s="90">
        <v>2450</v>
      </c>
      <c r="J119" s="6"/>
      <c r="K119" s="117"/>
      <c r="L119" s="6">
        <v>0</v>
      </c>
      <c r="M119" s="6">
        <v>0</v>
      </c>
      <c r="N119" s="6">
        <v>0</v>
      </c>
      <c r="O119" s="6">
        <v>0</v>
      </c>
      <c r="P119" s="117"/>
    </row>
    <row r="120" spans="1:16" outlineLevel="1" x14ac:dyDescent="0.25">
      <c r="A120" s="17">
        <f t="shared" si="29"/>
        <v>102</v>
      </c>
      <c r="B120" s="23" t="s">
        <v>595</v>
      </c>
      <c r="C120" s="90">
        <v>3160</v>
      </c>
      <c r="D120" s="92">
        <v>0</v>
      </c>
      <c r="E120" s="90">
        <v>3160</v>
      </c>
      <c r="F120" s="92">
        <v>0</v>
      </c>
      <c r="G120" s="92">
        <v>0</v>
      </c>
      <c r="H120" s="92">
        <v>0</v>
      </c>
      <c r="I120" s="90">
        <v>1740</v>
      </c>
      <c r="J120" s="6"/>
      <c r="K120" s="117"/>
      <c r="L120" s="6">
        <v>0</v>
      </c>
      <c r="M120" s="6">
        <v>0</v>
      </c>
      <c r="N120" s="6">
        <v>0</v>
      </c>
      <c r="O120" s="6">
        <v>0</v>
      </c>
      <c r="P120" s="117"/>
    </row>
    <row r="121" spans="1:16" outlineLevel="1" x14ac:dyDescent="0.25">
      <c r="A121" s="17">
        <f t="shared" si="29"/>
        <v>103</v>
      </c>
      <c r="B121" s="23" t="s">
        <v>596</v>
      </c>
      <c r="C121" s="90">
        <v>1290</v>
      </c>
      <c r="D121" s="92">
        <v>0</v>
      </c>
      <c r="E121" s="90">
        <v>1290</v>
      </c>
      <c r="F121" s="92">
        <v>0</v>
      </c>
      <c r="G121" s="92">
        <v>0</v>
      </c>
      <c r="H121" s="92">
        <v>0</v>
      </c>
      <c r="I121" s="90">
        <v>348</v>
      </c>
      <c r="J121" s="6"/>
      <c r="K121" s="117"/>
      <c r="L121" s="6">
        <v>0</v>
      </c>
      <c r="M121" s="6">
        <v>0</v>
      </c>
      <c r="N121" s="6">
        <v>0</v>
      </c>
      <c r="O121" s="6">
        <v>0</v>
      </c>
      <c r="P121" s="117"/>
    </row>
    <row r="122" spans="1:16" outlineLevel="1" x14ac:dyDescent="0.25">
      <c r="A122" s="17">
        <f t="shared" si="29"/>
        <v>104</v>
      </c>
      <c r="B122" s="24" t="s">
        <v>597</v>
      </c>
      <c r="C122" s="90">
        <v>6450</v>
      </c>
      <c r="D122" s="92">
        <v>0</v>
      </c>
      <c r="E122" s="90">
        <v>6450</v>
      </c>
      <c r="F122" s="92">
        <v>0</v>
      </c>
      <c r="G122" s="92">
        <v>0</v>
      </c>
      <c r="H122" s="92">
        <v>0</v>
      </c>
      <c r="I122" s="90">
        <v>2245</v>
      </c>
      <c r="J122" s="6"/>
      <c r="K122" s="117"/>
      <c r="L122" s="6">
        <v>0</v>
      </c>
      <c r="M122" s="6">
        <v>0</v>
      </c>
      <c r="N122" s="6">
        <v>0</v>
      </c>
      <c r="O122" s="6">
        <v>0</v>
      </c>
      <c r="P122" s="117"/>
    </row>
    <row r="123" spans="1:16" outlineLevel="1" x14ac:dyDescent="0.25">
      <c r="A123" s="17">
        <f t="shared" si="29"/>
        <v>105</v>
      </c>
      <c r="B123" s="24" t="s">
        <v>598</v>
      </c>
      <c r="C123" s="90">
        <v>1780</v>
      </c>
      <c r="D123" s="92">
        <v>0</v>
      </c>
      <c r="E123" s="90">
        <v>1780</v>
      </c>
      <c r="F123" s="92">
        <v>0</v>
      </c>
      <c r="G123" s="92">
        <v>0</v>
      </c>
      <c r="H123" s="92">
        <v>0</v>
      </c>
      <c r="I123" s="90">
        <v>845</v>
      </c>
      <c r="J123" s="6"/>
      <c r="K123" s="118"/>
      <c r="L123" s="6">
        <v>0</v>
      </c>
      <c r="M123" s="6">
        <v>0</v>
      </c>
      <c r="N123" s="6">
        <v>0</v>
      </c>
      <c r="O123" s="6">
        <v>0</v>
      </c>
      <c r="P123" s="118"/>
    </row>
    <row r="124" spans="1:16" x14ac:dyDescent="0.25">
      <c r="A124" s="20">
        <v>8</v>
      </c>
      <c r="B124" s="21" t="s">
        <v>599</v>
      </c>
      <c r="C124" s="5">
        <f>SUM(C125:C141)</f>
        <v>5077.5</v>
      </c>
      <c r="D124" s="5">
        <f t="shared" ref="D124:J124" si="30">SUM(D125:D141)</f>
        <v>0</v>
      </c>
      <c r="E124" s="5">
        <f t="shared" si="30"/>
        <v>5077.5</v>
      </c>
      <c r="F124" s="5">
        <f t="shared" si="30"/>
        <v>0</v>
      </c>
      <c r="G124" s="5">
        <f t="shared" si="30"/>
        <v>5077.5</v>
      </c>
      <c r="H124" s="5">
        <f t="shared" si="30"/>
        <v>0</v>
      </c>
      <c r="I124" s="5">
        <f t="shared" si="30"/>
        <v>2977.5</v>
      </c>
      <c r="J124" s="5">
        <f t="shared" si="30"/>
        <v>2100</v>
      </c>
      <c r="K124" s="43">
        <f t="shared" ref="K124:P124" si="31">SUM(K125:K141)</f>
        <v>0</v>
      </c>
      <c r="L124" s="5">
        <f t="shared" si="31"/>
        <v>0</v>
      </c>
      <c r="M124" s="5">
        <f t="shared" si="31"/>
        <v>0</v>
      </c>
      <c r="N124" s="5">
        <f t="shared" si="31"/>
        <v>0</v>
      </c>
      <c r="O124" s="5">
        <f t="shared" si="31"/>
        <v>0</v>
      </c>
      <c r="P124" s="29">
        <f t="shared" si="31"/>
        <v>0</v>
      </c>
    </row>
    <row r="125" spans="1:16" ht="18.75" customHeight="1" outlineLevel="1" x14ac:dyDescent="0.25">
      <c r="A125" s="17">
        <f>+A123+1</f>
        <v>106</v>
      </c>
      <c r="B125" s="18" t="s">
        <v>495</v>
      </c>
      <c r="C125" s="91">
        <f>+D125+E125+F125</f>
        <v>2718.5</v>
      </c>
      <c r="D125" s="92">
        <v>0</v>
      </c>
      <c r="E125" s="91">
        <v>2718.5</v>
      </c>
      <c r="F125" s="92">
        <v>0</v>
      </c>
      <c r="G125" s="91">
        <f>+H125+I125+J125</f>
        <v>2718.5</v>
      </c>
      <c r="H125" s="92">
        <v>0</v>
      </c>
      <c r="I125" s="94">
        <v>618.5</v>
      </c>
      <c r="J125" s="95">
        <f>+E125-I125</f>
        <v>2100</v>
      </c>
      <c r="K125" s="105" t="s">
        <v>733</v>
      </c>
      <c r="L125" s="35">
        <v>0</v>
      </c>
      <c r="M125" s="90">
        <v>0</v>
      </c>
      <c r="N125" s="90">
        <v>0</v>
      </c>
      <c r="O125" s="6">
        <v>0</v>
      </c>
      <c r="P125" s="116" t="s">
        <v>733</v>
      </c>
    </row>
    <row r="126" spans="1:16" outlineLevel="1" x14ac:dyDescent="0.25">
      <c r="A126" s="17">
        <f>+A125+1</f>
        <v>107</v>
      </c>
      <c r="B126" s="26" t="s">
        <v>600</v>
      </c>
      <c r="C126" s="91">
        <f t="shared" ref="C126:C141" si="32">+D126+E126+F126</f>
        <v>0</v>
      </c>
      <c r="D126" s="92">
        <v>0</v>
      </c>
      <c r="E126" s="91"/>
      <c r="F126" s="92">
        <v>0</v>
      </c>
      <c r="G126" s="91">
        <f t="shared" ref="G126:G141" si="33">+H126+I126+J126</f>
        <v>0</v>
      </c>
      <c r="H126" s="92">
        <v>0</v>
      </c>
      <c r="I126" s="94"/>
      <c r="J126" s="95">
        <f t="shared" ref="J126:J141" si="34">+E126-I126</f>
        <v>0</v>
      </c>
      <c r="K126" s="105"/>
      <c r="L126" s="35">
        <v>0</v>
      </c>
      <c r="M126" s="90">
        <v>0</v>
      </c>
      <c r="N126" s="90">
        <v>0</v>
      </c>
      <c r="O126" s="6">
        <v>0</v>
      </c>
      <c r="P126" s="117"/>
    </row>
    <row r="127" spans="1:16" outlineLevel="1" x14ac:dyDescent="0.25">
      <c r="A127" s="17">
        <f t="shared" ref="A127:A141" si="35">+A126+1</f>
        <v>108</v>
      </c>
      <c r="B127" s="26" t="s">
        <v>601</v>
      </c>
      <c r="C127" s="91">
        <f t="shared" si="32"/>
        <v>0</v>
      </c>
      <c r="D127" s="92">
        <v>0</v>
      </c>
      <c r="E127" s="91"/>
      <c r="F127" s="92">
        <v>0</v>
      </c>
      <c r="G127" s="91">
        <f t="shared" si="33"/>
        <v>0</v>
      </c>
      <c r="H127" s="92">
        <v>0</v>
      </c>
      <c r="I127" s="94"/>
      <c r="J127" s="95">
        <f t="shared" si="34"/>
        <v>0</v>
      </c>
      <c r="K127" s="105"/>
      <c r="L127" s="35">
        <v>0</v>
      </c>
      <c r="M127" s="90">
        <v>0</v>
      </c>
      <c r="N127" s="90">
        <v>0</v>
      </c>
      <c r="O127" s="6">
        <v>0</v>
      </c>
      <c r="P127" s="117"/>
    </row>
    <row r="128" spans="1:16" outlineLevel="1" x14ac:dyDescent="0.25">
      <c r="A128" s="17">
        <f t="shared" si="35"/>
        <v>109</v>
      </c>
      <c r="B128" s="26" t="s">
        <v>602</v>
      </c>
      <c r="C128" s="91">
        <f t="shared" si="32"/>
        <v>0</v>
      </c>
      <c r="D128" s="92">
        <v>0</v>
      </c>
      <c r="E128" s="91"/>
      <c r="F128" s="92">
        <v>0</v>
      </c>
      <c r="G128" s="91">
        <f t="shared" si="33"/>
        <v>0</v>
      </c>
      <c r="H128" s="92">
        <v>0</v>
      </c>
      <c r="I128" s="94"/>
      <c r="J128" s="95">
        <f t="shared" si="34"/>
        <v>0</v>
      </c>
      <c r="K128" s="105"/>
      <c r="L128" s="35">
        <v>0</v>
      </c>
      <c r="M128" s="90">
        <v>0</v>
      </c>
      <c r="N128" s="90">
        <v>0</v>
      </c>
      <c r="O128" s="6">
        <v>0</v>
      </c>
      <c r="P128" s="117"/>
    </row>
    <row r="129" spans="1:16" outlineLevel="1" x14ac:dyDescent="0.25">
      <c r="A129" s="17">
        <f t="shared" si="35"/>
        <v>110</v>
      </c>
      <c r="B129" s="26" t="s">
        <v>603</v>
      </c>
      <c r="C129" s="91">
        <f t="shared" si="32"/>
        <v>0</v>
      </c>
      <c r="D129" s="92">
        <v>0</v>
      </c>
      <c r="E129" s="91"/>
      <c r="F129" s="92">
        <v>0</v>
      </c>
      <c r="G129" s="91">
        <f t="shared" si="33"/>
        <v>0</v>
      </c>
      <c r="H129" s="92">
        <v>0</v>
      </c>
      <c r="I129" s="94"/>
      <c r="J129" s="95">
        <f t="shared" si="34"/>
        <v>0</v>
      </c>
      <c r="K129" s="105"/>
      <c r="L129" s="35">
        <v>0</v>
      </c>
      <c r="M129" s="90">
        <v>0</v>
      </c>
      <c r="N129" s="90">
        <v>0</v>
      </c>
      <c r="O129" s="6">
        <v>0</v>
      </c>
      <c r="P129" s="117"/>
    </row>
    <row r="130" spans="1:16" outlineLevel="1" x14ac:dyDescent="0.25">
      <c r="A130" s="17">
        <f t="shared" si="35"/>
        <v>111</v>
      </c>
      <c r="B130" s="26" t="s">
        <v>604</v>
      </c>
      <c r="C130" s="91">
        <f t="shared" si="32"/>
        <v>0</v>
      </c>
      <c r="D130" s="92">
        <v>0</v>
      </c>
      <c r="E130" s="91"/>
      <c r="F130" s="92">
        <v>0</v>
      </c>
      <c r="G130" s="91">
        <f t="shared" si="33"/>
        <v>0</v>
      </c>
      <c r="H130" s="92">
        <v>0</v>
      </c>
      <c r="I130" s="94"/>
      <c r="J130" s="95">
        <f t="shared" si="34"/>
        <v>0</v>
      </c>
      <c r="K130" s="105"/>
      <c r="L130" s="35">
        <v>0</v>
      </c>
      <c r="M130" s="90">
        <v>0</v>
      </c>
      <c r="N130" s="90">
        <v>0</v>
      </c>
      <c r="O130" s="6">
        <v>0</v>
      </c>
      <c r="P130" s="117"/>
    </row>
    <row r="131" spans="1:16" outlineLevel="1" x14ac:dyDescent="0.25">
      <c r="A131" s="17">
        <f t="shared" si="35"/>
        <v>112</v>
      </c>
      <c r="B131" s="26" t="s">
        <v>605</v>
      </c>
      <c r="C131" s="91">
        <f t="shared" si="32"/>
        <v>0</v>
      </c>
      <c r="D131" s="92">
        <v>0</v>
      </c>
      <c r="E131" s="91"/>
      <c r="F131" s="92">
        <v>0</v>
      </c>
      <c r="G131" s="91">
        <f t="shared" si="33"/>
        <v>0</v>
      </c>
      <c r="H131" s="92">
        <v>0</v>
      </c>
      <c r="I131" s="94"/>
      <c r="J131" s="95">
        <f t="shared" si="34"/>
        <v>0</v>
      </c>
      <c r="K131" s="105"/>
      <c r="L131" s="35">
        <v>0</v>
      </c>
      <c r="M131" s="90">
        <v>0</v>
      </c>
      <c r="N131" s="90">
        <v>0</v>
      </c>
      <c r="O131" s="6">
        <v>0</v>
      </c>
      <c r="P131" s="117"/>
    </row>
    <row r="132" spans="1:16" outlineLevel="1" x14ac:dyDescent="0.25">
      <c r="A132" s="17">
        <f t="shared" si="35"/>
        <v>113</v>
      </c>
      <c r="B132" s="26" t="s">
        <v>606</v>
      </c>
      <c r="C132" s="91">
        <f t="shared" si="32"/>
        <v>0</v>
      </c>
      <c r="D132" s="92">
        <v>0</v>
      </c>
      <c r="E132" s="91"/>
      <c r="F132" s="92">
        <v>0</v>
      </c>
      <c r="G132" s="91">
        <f t="shared" si="33"/>
        <v>0</v>
      </c>
      <c r="H132" s="92">
        <v>0</v>
      </c>
      <c r="I132" s="94"/>
      <c r="J132" s="95">
        <f t="shared" si="34"/>
        <v>0</v>
      </c>
      <c r="K132" s="105"/>
      <c r="L132" s="35">
        <v>0</v>
      </c>
      <c r="M132" s="90">
        <v>0</v>
      </c>
      <c r="N132" s="90">
        <v>0</v>
      </c>
      <c r="O132" s="6">
        <v>0</v>
      </c>
      <c r="P132" s="117"/>
    </row>
    <row r="133" spans="1:16" outlineLevel="1" x14ac:dyDescent="0.25">
      <c r="A133" s="17">
        <f t="shared" si="35"/>
        <v>114</v>
      </c>
      <c r="B133" s="26" t="s">
        <v>607</v>
      </c>
      <c r="C133" s="91">
        <f t="shared" si="32"/>
        <v>0</v>
      </c>
      <c r="D133" s="92">
        <v>0</v>
      </c>
      <c r="E133" s="91"/>
      <c r="F133" s="92">
        <v>0</v>
      </c>
      <c r="G133" s="91">
        <f t="shared" si="33"/>
        <v>0</v>
      </c>
      <c r="H133" s="92">
        <v>0</v>
      </c>
      <c r="I133" s="94"/>
      <c r="J133" s="95">
        <f t="shared" si="34"/>
        <v>0</v>
      </c>
      <c r="K133" s="105"/>
      <c r="L133" s="35">
        <v>0</v>
      </c>
      <c r="M133" s="90">
        <v>0</v>
      </c>
      <c r="N133" s="90">
        <v>0</v>
      </c>
      <c r="O133" s="6">
        <v>0</v>
      </c>
      <c r="P133" s="117"/>
    </row>
    <row r="134" spans="1:16" outlineLevel="1" x14ac:dyDescent="0.25">
      <c r="A134" s="17">
        <f t="shared" si="35"/>
        <v>115</v>
      </c>
      <c r="B134" s="26" t="s">
        <v>608</v>
      </c>
      <c r="C134" s="91">
        <f t="shared" si="32"/>
        <v>822</v>
      </c>
      <c r="D134" s="92">
        <v>0</v>
      </c>
      <c r="E134" s="91">
        <v>822</v>
      </c>
      <c r="F134" s="92">
        <v>0</v>
      </c>
      <c r="G134" s="91">
        <f t="shared" si="33"/>
        <v>822</v>
      </c>
      <c r="H134" s="92">
        <v>0</v>
      </c>
      <c r="I134" s="91">
        <v>822</v>
      </c>
      <c r="J134" s="95">
        <f t="shared" si="34"/>
        <v>0</v>
      </c>
      <c r="K134" s="105"/>
      <c r="L134" s="35">
        <v>0</v>
      </c>
      <c r="M134" s="90">
        <v>0</v>
      </c>
      <c r="N134" s="90">
        <v>0</v>
      </c>
      <c r="O134" s="6">
        <v>0</v>
      </c>
      <c r="P134" s="117"/>
    </row>
    <row r="135" spans="1:16" outlineLevel="1" x14ac:dyDescent="0.25">
      <c r="A135" s="17">
        <f t="shared" si="35"/>
        <v>116</v>
      </c>
      <c r="B135" s="26" t="s">
        <v>609</v>
      </c>
      <c r="C135" s="91">
        <f t="shared" si="32"/>
        <v>0</v>
      </c>
      <c r="D135" s="92">
        <v>0</v>
      </c>
      <c r="E135" s="91"/>
      <c r="F135" s="92">
        <v>0</v>
      </c>
      <c r="G135" s="91">
        <f t="shared" si="33"/>
        <v>0</v>
      </c>
      <c r="H135" s="92">
        <v>0</v>
      </c>
      <c r="I135" s="91"/>
      <c r="J135" s="95">
        <f t="shared" si="34"/>
        <v>0</v>
      </c>
      <c r="K135" s="105"/>
      <c r="L135" s="35">
        <v>0</v>
      </c>
      <c r="M135" s="90">
        <v>0</v>
      </c>
      <c r="N135" s="90">
        <v>0</v>
      </c>
      <c r="O135" s="6">
        <v>0</v>
      </c>
      <c r="P135" s="117"/>
    </row>
    <row r="136" spans="1:16" outlineLevel="1" x14ac:dyDescent="0.25">
      <c r="A136" s="17">
        <f t="shared" si="35"/>
        <v>117</v>
      </c>
      <c r="B136" s="26" t="s">
        <v>610</v>
      </c>
      <c r="C136" s="91">
        <f t="shared" si="32"/>
        <v>0</v>
      </c>
      <c r="D136" s="92">
        <v>0</v>
      </c>
      <c r="E136" s="91"/>
      <c r="F136" s="92">
        <v>0</v>
      </c>
      <c r="G136" s="91">
        <f t="shared" si="33"/>
        <v>0</v>
      </c>
      <c r="H136" s="92">
        <v>0</v>
      </c>
      <c r="I136" s="91"/>
      <c r="J136" s="95">
        <f t="shared" si="34"/>
        <v>0</v>
      </c>
      <c r="K136" s="105"/>
      <c r="L136" s="35">
        <v>0</v>
      </c>
      <c r="M136" s="90">
        <v>0</v>
      </c>
      <c r="N136" s="90">
        <v>0</v>
      </c>
      <c r="O136" s="6">
        <v>0</v>
      </c>
      <c r="P136" s="117"/>
    </row>
    <row r="137" spans="1:16" outlineLevel="1" x14ac:dyDescent="0.25">
      <c r="A137" s="17">
        <f t="shared" si="35"/>
        <v>118</v>
      </c>
      <c r="B137" s="26" t="s">
        <v>611</v>
      </c>
      <c r="C137" s="91">
        <f t="shared" si="32"/>
        <v>768</v>
      </c>
      <c r="D137" s="92">
        <v>0</v>
      </c>
      <c r="E137" s="91">
        <v>768</v>
      </c>
      <c r="F137" s="92">
        <v>0</v>
      </c>
      <c r="G137" s="91">
        <f t="shared" si="33"/>
        <v>768</v>
      </c>
      <c r="H137" s="92">
        <v>0</v>
      </c>
      <c r="I137" s="91">
        <v>768</v>
      </c>
      <c r="J137" s="95">
        <f t="shared" si="34"/>
        <v>0</v>
      </c>
      <c r="K137" s="105"/>
      <c r="L137" s="35">
        <v>0</v>
      </c>
      <c r="M137" s="90">
        <v>0</v>
      </c>
      <c r="N137" s="90">
        <v>0</v>
      </c>
      <c r="O137" s="6">
        <v>0</v>
      </c>
      <c r="P137" s="117"/>
    </row>
    <row r="138" spans="1:16" outlineLevel="1" x14ac:dyDescent="0.25">
      <c r="A138" s="17">
        <f t="shared" si="35"/>
        <v>119</v>
      </c>
      <c r="B138" s="26" t="s">
        <v>612</v>
      </c>
      <c r="C138" s="91">
        <f t="shared" si="32"/>
        <v>0</v>
      </c>
      <c r="D138" s="92">
        <v>0</v>
      </c>
      <c r="E138" s="91"/>
      <c r="F138" s="92">
        <v>0</v>
      </c>
      <c r="G138" s="91">
        <f t="shared" si="33"/>
        <v>0</v>
      </c>
      <c r="H138" s="92">
        <v>0</v>
      </c>
      <c r="I138" s="91"/>
      <c r="J138" s="95">
        <f t="shared" si="34"/>
        <v>0</v>
      </c>
      <c r="K138" s="105"/>
      <c r="L138" s="35">
        <v>0</v>
      </c>
      <c r="M138" s="90">
        <v>0</v>
      </c>
      <c r="N138" s="90">
        <v>0</v>
      </c>
      <c r="O138" s="6">
        <v>0</v>
      </c>
      <c r="P138" s="117"/>
    </row>
    <row r="139" spans="1:16" outlineLevel="1" x14ac:dyDescent="0.25">
      <c r="A139" s="17">
        <f t="shared" si="35"/>
        <v>120</v>
      </c>
      <c r="B139" s="26" t="s">
        <v>613</v>
      </c>
      <c r="C139" s="91">
        <f t="shared" si="32"/>
        <v>499</v>
      </c>
      <c r="D139" s="92">
        <v>0</v>
      </c>
      <c r="E139" s="91">
        <v>499</v>
      </c>
      <c r="F139" s="92">
        <v>0</v>
      </c>
      <c r="G139" s="91">
        <f t="shared" si="33"/>
        <v>499</v>
      </c>
      <c r="H139" s="92">
        <v>0</v>
      </c>
      <c r="I139" s="91">
        <v>499</v>
      </c>
      <c r="J139" s="95">
        <f t="shared" si="34"/>
        <v>0</v>
      </c>
      <c r="K139" s="105"/>
      <c r="L139" s="35">
        <v>0</v>
      </c>
      <c r="M139" s="90">
        <v>0</v>
      </c>
      <c r="N139" s="90">
        <v>0</v>
      </c>
      <c r="O139" s="6">
        <v>0</v>
      </c>
      <c r="P139" s="117"/>
    </row>
    <row r="140" spans="1:16" outlineLevel="1" x14ac:dyDescent="0.25">
      <c r="A140" s="17">
        <f t="shared" si="35"/>
        <v>121</v>
      </c>
      <c r="B140" s="26" t="s">
        <v>614</v>
      </c>
      <c r="C140" s="91">
        <f t="shared" si="32"/>
        <v>0</v>
      </c>
      <c r="D140" s="92">
        <v>0</v>
      </c>
      <c r="E140" s="91"/>
      <c r="F140" s="92">
        <v>0</v>
      </c>
      <c r="G140" s="91">
        <f t="shared" si="33"/>
        <v>0</v>
      </c>
      <c r="H140" s="92">
        <v>0</v>
      </c>
      <c r="I140" s="91"/>
      <c r="J140" s="95">
        <f t="shared" si="34"/>
        <v>0</v>
      </c>
      <c r="K140" s="105"/>
      <c r="L140" s="35">
        <v>0</v>
      </c>
      <c r="M140" s="90">
        <v>0</v>
      </c>
      <c r="N140" s="90">
        <v>0</v>
      </c>
      <c r="O140" s="6">
        <v>0</v>
      </c>
      <c r="P140" s="117"/>
    </row>
    <row r="141" spans="1:16" outlineLevel="1" x14ac:dyDescent="0.25">
      <c r="A141" s="17">
        <f t="shared" si="35"/>
        <v>122</v>
      </c>
      <c r="B141" s="26" t="s">
        <v>615</v>
      </c>
      <c r="C141" s="91">
        <f t="shared" si="32"/>
        <v>270</v>
      </c>
      <c r="D141" s="92">
        <v>0</v>
      </c>
      <c r="E141" s="91">
        <v>270</v>
      </c>
      <c r="F141" s="92">
        <v>0</v>
      </c>
      <c r="G141" s="91">
        <f t="shared" si="33"/>
        <v>270</v>
      </c>
      <c r="H141" s="92">
        <v>0</v>
      </c>
      <c r="I141" s="91">
        <v>270</v>
      </c>
      <c r="J141" s="95">
        <f t="shared" si="34"/>
        <v>0</v>
      </c>
      <c r="K141" s="105"/>
      <c r="L141" s="35">
        <v>0</v>
      </c>
      <c r="M141" s="90">
        <v>0</v>
      </c>
      <c r="N141" s="90">
        <v>0</v>
      </c>
      <c r="O141" s="6">
        <v>0</v>
      </c>
      <c r="P141" s="118"/>
    </row>
    <row r="142" spans="1:16" x14ac:dyDescent="0.25">
      <c r="A142" s="20">
        <v>9</v>
      </c>
      <c r="B142" s="21" t="s">
        <v>616</v>
      </c>
      <c r="C142" s="5">
        <f>SUM(C143:C154)</f>
        <v>156746.5</v>
      </c>
      <c r="D142" s="5">
        <f t="shared" ref="D142:J142" si="36">SUM(D143:D154)</f>
        <v>0</v>
      </c>
      <c r="E142" s="5">
        <f t="shared" si="36"/>
        <v>156746.5</v>
      </c>
      <c r="F142" s="5">
        <f t="shared" si="36"/>
        <v>0</v>
      </c>
      <c r="G142" s="5">
        <f t="shared" si="36"/>
        <v>83278.900000000023</v>
      </c>
      <c r="H142" s="5">
        <f t="shared" si="36"/>
        <v>53118.2</v>
      </c>
      <c r="I142" s="5">
        <f t="shared" si="36"/>
        <v>11460.7</v>
      </c>
      <c r="J142" s="5">
        <f t="shared" si="36"/>
        <v>18700</v>
      </c>
      <c r="K142" s="36">
        <f t="shared" ref="K142:P142" si="37">SUM(K143:K154)</f>
        <v>0</v>
      </c>
      <c r="L142" s="5">
        <f t="shared" si="37"/>
        <v>0</v>
      </c>
      <c r="M142" s="5">
        <f t="shared" si="37"/>
        <v>0</v>
      </c>
      <c r="N142" s="5">
        <f t="shared" si="37"/>
        <v>0</v>
      </c>
      <c r="O142" s="5">
        <f t="shared" si="37"/>
        <v>0</v>
      </c>
      <c r="P142" s="29">
        <f t="shared" si="37"/>
        <v>0</v>
      </c>
    </row>
    <row r="143" spans="1:16" ht="18.75" customHeight="1" outlineLevel="1" x14ac:dyDescent="0.25">
      <c r="A143" s="17">
        <f>+A141+1</f>
        <v>123</v>
      </c>
      <c r="B143" s="18" t="s">
        <v>495</v>
      </c>
      <c r="C143" s="98">
        <v>73000</v>
      </c>
      <c r="D143" s="98"/>
      <c r="E143" s="98">
        <v>73000</v>
      </c>
      <c r="F143" s="98"/>
      <c r="G143" s="98">
        <f>H143+I143+J143</f>
        <v>58256.3</v>
      </c>
      <c r="H143" s="99">
        <f>300+90+144+240+216+96+4488+10065+6963+6549+1056+8118+5360</f>
        <v>43685</v>
      </c>
      <c r="I143" s="99">
        <f>21+48+28.8+72+25.8+33.1+396+931+521+3847.3+169+981+997.3</f>
        <v>8071.3</v>
      </c>
      <c r="J143" s="99">
        <f>2000+2000+2500</f>
        <v>6500</v>
      </c>
      <c r="K143" s="105" t="s">
        <v>733</v>
      </c>
      <c r="L143" s="35">
        <v>0</v>
      </c>
      <c r="M143" s="6">
        <v>0</v>
      </c>
      <c r="N143" s="6">
        <v>0</v>
      </c>
      <c r="O143" s="6">
        <v>0</v>
      </c>
      <c r="P143" s="116" t="s">
        <v>733</v>
      </c>
    </row>
    <row r="144" spans="1:16" outlineLevel="1" x14ac:dyDescent="0.25">
      <c r="A144" s="17">
        <f t="shared" ref="A144:A154" si="38">+A143+1</f>
        <v>124</v>
      </c>
      <c r="B144" s="24" t="s">
        <v>617</v>
      </c>
      <c r="C144" s="98">
        <v>1900</v>
      </c>
      <c r="D144" s="98"/>
      <c r="E144" s="98">
        <v>1900</v>
      </c>
      <c r="F144" s="98"/>
      <c r="G144" s="98">
        <f t="shared" ref="G144:G154" si="39">H144+I144+J144</f>
        <v>822</v>
      </c>
      <c r="H144" s="99">
        <f>150+165+165</f>
        <v>480</v>
      </c>
      <c r="I144" s="99">
        <f>108+108+126</f>
        <v>342</v>
      </c>
      <c r="J144" s="99"/>
      <c r="K144" s="105"/>
      <c r="L144" s="35">
        <v>0</v>
      </c>
      <c r="M144" s="6">
        <v>0</v>
      </c>
      <c r="N144" s="6">
        <v>0</v>
      </c>
      <c r="O144" s="6">
        <v>0</v>
      </c>
      <c r="P144" s="117"/>
    </row>
    <row r="145" spans="1:16" outlineLevel="1" x14ac:dyDescent="0.25">
      <c r="A145" s="17">
        <f t="shared" si="38"/>
        <v>125</v>
      </c>
      <c r="B145" s="24" t="s">
        <v>618</v>
      </c>
      <c r="C145" s="98">
        <v>7500</v>
      </c>
      <c r="D145" s="98"/>
      <c r="E145" s="98">
        <v>7500</v>
      </c>
      <c r="F145" s="98"/>
      <c r="G145" s="98">
        <f t="shared" si="39"/>
        <v>427</v>
      </c>
      <c r="H145" s="99">
        <v>330</v>
      </c>
      <c r="I145" s="99">
        <v>97</v>
      </c>
      <c r="J145" s="99"/>
      <c r="K145" s="105"/>
      <c r="L145" s="35">
        <v>0</v>
      </c>
      <c r="M145" s="6">
        <v>0</v>
      </c>
      <c r="N145" s="6">
        <v>0</v>
      </c>
      <c r="O145" s="6">
        <v>0</v>
      </c>
      <c r="P145" s="117"/>
    </row>
    <row r="146" spans="1:16" outlineLevel="1" x14ac:dyDescent="0.25">
      <c r="A146" s="17">
        <f t="shared" si="38"/>
        <v>126</v>
      </c>
      <c r="B146" s="24" t="s">
        <v>619</v>
      </c>
      <c r="C146" s="98">
        <v>1500</v>
      </c>
      <c r="D146" s="98"/>
      <c r="E146" s="98">
        <v>1500</v>
      </c>
      <c r="F146" s="98"/>
      <c r="G146" s="99">
        <f t="shared" si="39"/>
        <v>998.6</v>
      </c>
      <c r="H146" s="99">
        <f>450+165</f>
        <v>615</v>
      </c>
      <c r="I146" s="99">
        <f>315+68.6</f>
        <v>383.6</v>
      </c>
      <c r="J146" s="99"/>
      <c r="K146" s="105"/>
      <c r="L146" s="35">
        <v>0</v>
      </c>
      <c r="M146" s="6">
        <v>0</v>
      </c>
      <c r="N146" s="6">
        <v>0</v>
      </c>
      <c r="O146" s="6">
        <v>0</v>
      </c>
      <c r="P146" s="117"/>
    </row>
    <row r="147" spans="1:16" outlineLevel="1" x14ac:dyDescent="0.25">
      <c r="A147" s="17">
        <f t="shared" si="38"/>
        <v>127</v>
      </c>
      <c r="B147" s="24" t="s">
        <v>620</v>
      </c>
      <c r="C147" s="98">
        <v>12000</v>
      </c>
      <c r="D147" s="98"/>
      <c r="E147" s="98">
        <v>12000</v>
      </c>
      <c r="F147" s="98"/>
      <c r="G147" s="98">
        <f t="shared" si="39"/>
        <v>1273.2</v>
      </c>
      <c r="H147" s="99">
        <v>930</v>
      </c>
      <c r="I147" s="99">
        <f>264+79.2</f>
        <v>343.2</v>
      </c>
      <c r="J147" s="99"/>
      <c r="K147" s="105"/>
      <c r="L147" s="35">
        <v>0</v>
      </c>
      <c r="M147" s="6">
        <v>0</v>
      </c>
      <c r="N147" s="6">
        <v>0</v>
      </c>
      <c r="O147" s="6">
        <v>0</v>
      </c>
      <c r="P147" s="117"/>
    </row>
    <row r="148" spans="1:16" outlineLevel="1" x14ac:dyDescent="0.25">
      <c r="A148" s="17">
        <f t="shared" si="38"/>
        <v>128</v>
      </c>
      <c r="B148" s="24" t="s">
        <v>621</v>
      </c>
      <c r="C148" s="98">
        <v>7298.5</v>
      </c>
      <c r="D148" s="98"/>
      <c r="E148" s="98">
        <v>7298.5</v>
      </c>
      <c r="F148" s="98"/>
      <c r="G148" s="98">
        <f t="shared" si="39"/>
        <v>7298.5</v>
      </c>
      <c r="H148" s="99">
        <f>650+160+330+330</f>
        <v>1470</v>
      </c>
      <c r="I148" s="99">
        <f>45+59.5+49.5+49.5</f>
        <v>203.5</v>
      </c>
      <c r="J148" s="99">
        <f>3625+2000</f>
        <v>5625</v>
      </c>
      <c r="K148" s="105"/>
      <c r="L148" s="35">
        <v>0</v>
      </c>
      <c r="M148" s="6">
        <v>0</v>
      </c>
      <c r="N148" s="6">
        <v>0</v>
      </c>
      <c r="O148" s="6">
        <v>0</v>
      </c>
      <c r="P148" s="117"/>
    </row>
    <row r="149" spans="1:16" outlineLevel="1" x14ac:dyDescent="0.25">
      <c r="A149" s="17">
        <f t="shared" si="38"/>
        <v>129</v>
      </c>
      <c r="B149" s="24" t="s">
        <v>622</v>
      </c>
      <c r="C149" s="98">
        <v>10500</v>
      </c>
      <c r="D149" s="98"/>
      <c r="E149" s="98">
        <v>10500</v>
      </c>
      <c r="F149" s="98"/>
      <c r="G149" s="98">
        <f t="shared" si="39"/>
        <v>671</v>
      </c>
      <c r="H149" s="99">
        <f>160+330</f>
        <v>490</v>
      </c>
      <c r="I149" s="99">
        <f>93+88</f>
        <v>181</v>
      </c>
      <c r="J149" s="99"/>
      <c r="K149" s="105"/>
      <c r="L149" s="35">
        <v>0</v>
      </c>
      <c r="M149" s="6">
        <v>0</v>
      </c>
      <c r="N149" s="6">
        <v>0</v>
      </c>
      <c r="O149" s="6">
        <v>0</v>
      </c>
      <c r="P149" s="117"/>
    </row>
    <row r="150" spans="1:16" outlineLevel="1" x14ac:dyDescent="0.25">
      <c r="A150" s="17">
        <f t="shared" si="38"/>
        <v>130</v>
      </c>
      <c r="B150" s="24" t="s">
        <v>623</v>
      </c>
      <c r="C150" s="98">
        <v>12000</v>
      </c>
      <c r="D150" s="98"/>
      <c r="E150" s="98">
        <v>12000</v>
      </c>
      <c r="F150" s="98"/>
      <c r="G150" s="98">
        <f t="shared" si="39"/>
        <v>485.1</v>
      </c>
      <c r="H150" s="99">
        <f>150+160</f>
        <v>310</v>
      </c>
      <c r="I150" s="99">
        <f>81+94.1</f>
        <v>175.1</v>
      </c>
      <c r="J150" s="99"/>
      <c r="K150" s="105"/>
      <c r="L150" s="35">
        <v>0</v>
      </c>
      <c r="M150" s="6">
        <v>0</v>
      </c>
      <c r="N150" s="6">
        <v>0</v>
      </c>
      <c r="O150" s="6">
        <v>0</v>
      </c>
      <c r="P150" s="117"/>
    </row>
    <row r="151" spans="1:16" outlineLevel="1" x14ac:dyDescent="0.25">
      <c r="A151" s="17">
        <f t="shared" si="38"/>
        <v>131</v>
      </c>
      <c r="B151" s="24" t="s">
        <v>624</v>
      </c>
      <c r="C151" s="98">
        <v>6000</v>
      </c>
      <c r="D151" s="98"/>
      <c r="E151" s="98">
        <v>6000</v>
      </c>
      <c r="F151" s="98"/>
      <c r="G151" s="98">
        <f t="shared" si="39"/>
        <v>1490.3</v>
      </c>
      <c r="H151" s="99">
        <f>460+330+165</f>
        <v>955</v>
      </c>
      <c r="I151" s="99">
        <f>168+77+200.4+89.9</f>
        <v>535.29999999999995</v>
      </c>
      <c r="J151" s="99"/>
      <c r="K151" s="105"/>
      <c r="L151" s="35">
        <v>0</v>
      </c>
      <c r="M151" s="6">
        <v>0</v>
      </c>
      <c r="N151" s="6">
        <v>0</v>
      </c>
      <c r="O151" s="6">
        <v>0</v>
      </c>
      <c r="P151" s="117"/>
    </row>
    <row r="152" spans="1:16" outlineLevel="1" x14ac:dyDescent="0.25">
      <c r="A152" s="17">
        <f t="shared" si="38"/>
        <v>132</v>
      </c>
      <c r="B152" s="24" t="s">
        <v>625</v>
      </c>
      <c r="C152" s="98">
        <v>9000</v>
      </c>
      <c r="D152" s="98"/>
      <c r="E152" s="98">
        <v>9000</v>
      </c>
      <c r="F152" s="98"/>
      <c r="G152" s="98">
        <f t="shared" si="39"/>
        <v>898.1</v>
      </c>
      <c r="H152" s="99">
        <f>450+160</f>
        <v>610</v>
      </c>
      <c r="I152" s="99">
        <f>197.2+90.9</f>
        <v>288.10000000000002</v>
      </c>
      <c r="J152" s="99"/>
      <c r="K152" s="105"/>
      <c r="L152" s="35">
        <v>0</v>
      </c>
      <c r="M152" s="6">
        <v>0</v>
      </c>
      <c r="N152" s="6">
        <v>0</v>
      </c>
      <c r="O152" s="6">
        <v>0</v>
      </c>
      <c r="P152" s="117"/>
    </row>
    <row r="153" spans="1:16" outlineLevel="1" x14ac:dyDescent="0.25">
      <c r="A153" s="17">
        <f t="shared" si="38"/>
        <v>133</v>
      </c>
      <c r="B153" s="24" t="s">
        <v>626</v>
      </c>
      <c r="C153" s="98">
        <v>13000</v>
      </c>
      <c r="D153" s="98"/>
      <c r="E153" s="98">
        <v>13000</v>
      </c>
      <c r="F153" s="98"/>
      <c r="G153" s="98">
        <f t="shared" si="39"/>
        <v>9086</v>
      </c>
      <c r="H153" s="99">
        <v>2052</v>
      </c>
      <c r="I153" s="99">
        <v>459</v>
      </c>
      <c r="J153" s="99">
        <v>6575</v>
      </c>
      <c r="K153" s="105"/>
      <c r="L153" s="35">
        <v>0</v>
      </c>
      <c r="M153" s="6">
        <v>0</v>
      </c>
      <c r="N153" s="6">
        <v>0</v>
      </c>
      <c r="O153" s="6">
        <v>0</v>
      </c>
      <c r="P153" s="117"/>
    </row>
    <row r="154" spans="1:16" outlineLevel="1" x14ac:dyDescent="0.25">
      <c r="A154" s="17">
        <f t="shared" si="38"/>
        <v>134</v>
      </c>
      <c r="B154" s="24" t="s">
        <v>627</v>
      </c>
      <c r="C154" s="98">
        <v>3048</v>
      </c>
      <c r="D154" s="98"/>
      <c r="E154" s="98">
        <v>3048</v>
      </c>
      <c r="F154" s="98"/>
      <c r="G154" s="98">
        <f t="shared" si="39"/>
        <v>1572.8</v>
      </c>
      <c r="H154" s="98">
        <f>330+135.2+396+330</f>
        <v>1191.2</v>
      </c>
      <c r="I154" s="98">
        <f>144+79.2+79.2+79.2</f>
        <v>381.59999999999997</v>
      </c>
      <c r="J154" s="98"/>
      <c r="K154" s="105"/>
      <c r="L154" s="35">
        <v>0</v>
      </c>
      <c r="M154" s="6">
        <v>0</v>
      </c>
      <c r="N154" s="6">
        <v>0</v>
      </c>
      <c r="O154" s="6">
        <v>0</v>
      </c>
      <c r="P154" s="118"/>
    </row>
    <row r="155" spans="1:16" ht="22.5" customHeight="1" x14ac:dyDescent="0.25">
      <c r="A155" s="20">
        <v>10</v>
      </c>
      <c r="B155" s="21" t="s">
        <v>628</v>
      </c>
      <c r="C155" s="5">
        <f>SUM(C156:C171)</f>
        <v>88999</v>
      </c>
      <c r="D155" s="5">
        <f t="shared" ref="D155:J155" si="40">SUM(D156:D171)</f>
        <v>0</v>
      </c>
      <c r="E155" s="5">
        <f t="shared" si="40"/>
        <v>80208.479999999981</v>
      </c>
      <c r="F155" s="5">
        <f t="shared" si="40"/>
        <v>0</v>
      </c>
      <c r="G155" s="5">
        <f t="shared" si="40"/>
        <v>80208.479999999981</v>
      </c>
      <c r="H155" s="5">
        <f t="shared" si="40"/>
        <v>12031.272000000001</v>
      </c>
      <c r="I155" s="5">
        <f t="shared" si="40"/>
        <v>24062.544000000002</v>
      </c>
      <c r="J155" s="5">
        <f t="shared" si="40"/>
        <v>44114.664000000004</v>
      </c>
      <c r="K155" s="89">
        <f t="shared" ref="K155:P155" si="41">SUM(K156:K171)</f>
        <v>0</v>
      </c>
      <c r="L155" s="5">
        <f t="shared" si="41"/>
        <v>0</v>
      </c>
      <c r="M155" s="5">
        <f t="shared" si="41"/>
        <v>0</v>
      </c>
      <c r="N155" s="5">
        <f t="shared" si="41"/>
        <v>0</v>
      </c>
      <c r="O155" s="5">
        <f t="shared" si="41"/>
        <v>0</v>
      </c>
      <c r="P155" s="29">
        <f t="shared" si="41"/>
        <v>0</v>
      </c>
    </row>
    <row r="156" spans="1:16" ht="18.75" customHeight="1" outlineLevel="1" x14ac:dyDescent="0.25">
      <c r="A156" s="17">
        <f>+A154+1</f>
        <v>135</v>
      </c>
      <c r="B156" s="18" t="s">
        <v>495</v>
      </c>
      <c r="C156" s="90">
        <v>7553</v>
      </c>
      <c r="D156" s="90">
        <v>0</v>
      </c>
      <c r="E156" s="90">
        <v>7175.3499999999995</v>
      </c>
      <c r="F156" s="90"/>
      <c r="G156" s="90">
        <f>+H156+I156+J156</f>
        <v>7175.3499999999995</v>
      </c>
      <c r="H156" s="90">
        <f>+E156*0.15</f>
        <v>1076.3024999999998</v>
      </c>
      <c r="I156" s="90">
        <f>+E156*0.3</f>
        <v>2152.6049999999996</v>
      </c>
      <c r="J156" s="90">
        <f>+E156*0.55</f>
        <v>3946.4425000000001</v>
      </c>
      <c r="K156" s="105" t="s">
        <v>733</v>
      </c>
      <c r="L156" s="6"/>
      <c r="M156" s="6"/>
      <c r="N156" s="6"/>
      <c r="O156" s="6"/>
      <c r="P156" s="144" t="s">
        <v>733</v>
      </c>
    </row>
    <row r="157" spans="1:16" outlineLevel="1" x14ac:dyDescent="0.25">
      <c r="A157" s="17">
        <f t="shared" ref="A157:A171" si="42">+A156+1</f>
        <v>136</v>
      </c>
      <c r="B157" s="24" t="s">
        <v>629</v>
      </c>
      <c r="C157" s="90">
        <v>1189</v>
      </c>
      <c r="D157" s="90">
        <v>0</v>
      </c>
      <c r="E157" s="90">
        <v>1189</v>
      </c>
      <c r="F157" s="90">
        <v>0</v>
      </c>
      <c r="G157" s="90">
        <f t="shared" ref="G157:G170" si="43">+H157+I157+J157</f>
        <v>1189</v>
      </c>
      <c r="H157" s="90">
        <f t="shared" ref="H157:H170" si="44">+E157*0.15</f>
        <v>178.35</v>
      </c>
      <c r="I157" s="90">
        <f t="shared" ref="I157:I170" si="45">+E157*0.3</f>
        <v>356.7</v>
      </c>
      <c r="J157" s="90">
        <f t="shared" ref="J157:J170" si="46">+E157*0.55</f>
        <v>653.95000000000005</v>
      </c>
      <c r="K157" s="105"/>
      <c r="L157" s="6">
        <v>0</v>
      </c>
      <c r="M157" s="6">
        <v>0</v>
      </c>
      <c r="N157" s="6">
        <v>0</v>
      </c>
      <c r="O157" s="6">
        <v>0</v>
      </c>
      <c r="P157" s="145"/>
    </row>
    <row r="158" spans="1:16" outlineLevel="1" x14ac:dyDescent="0.25">
      <c r="A158" s="17">
        <f t="shared" si="42"/>
        <v>137</v>
      </c>
      <c r="B158" s="24" t="s">
        <v>630</v>
      </c>
      <c r="C158" s="90">
        <v>3600</v>
      </c>
      <c r="D158" s="90">
        <v>0</v>
      </c>
      <c r="E158" s="90">
        <v>3600</v>
      </c>
      <c r="F158" s="90">
        <v>0</v>
      </c>
      <c r="G158" s="90">
        <f t="shared" si="43"/>
        <v>3600</v>
      </c>
      <c r="H158" s="90">
        <f t="shared" si="44"/>
        <v>540</v>
      </c>
      <c r="I158" s="90">
        <f t="shared" si="45"/>
        <v>1080</v>
      </c>
      <c r="J158" s="90">
        <f t="shared" si="46"/>
        <v>1980.0000000000002</v>
      </c>
      <c r="K158" s="105"/>
      <c r="L158" s="6">
        <v>0</v>
      </c>
      <c r="M158" s="6">
        <v>0</v>
      </c>
      <c r="N158" s="6">
        <v>0</v>
      </c>
      <c r="O158" s="6">
        <v>0</v>
      </c>
      <c r="P158" s="145"/>
    </row>
    <row r="159" spans="1:16" outlineLevel="1" x14ac:dyDescent="0.25">
      <c r="A159" s="17">
        <f t="shared" si="42"/>
        <v>138</v>
      </c>
      <c r="B159" s="24" t="s">
        <v>631</v>
      </c>
      <c r="C159" s="90">
        <v>2850</v>
      </c>
      <c r="D159" s="90">
        <v>0</v>
      </c>
      <c r="E159" s="90">
        <v>2850</v>
      </c>
      <c r="F159" s="90">
        <v>0</v>
      </c>
      <c r="G159" s="90">
        <f t="shared" si="43"/>
        <v>2850</v>
      </c>
      <c r="H159" s="90">
        <f t="shared" si="44"/>
        <v>427.5</v>
      </c>
      <c r="I159" s="90">
        <f t="shared" si="45"/>
        <v>855</v>
      </c>
      <c r="J159" s="90">
        <f t="shared" si="46"/>
        <v>1567.5000000000002</v>
      </c>
      <c r="K159" s="105"/>
      <c r="L159" s="6">
        <v>0</v>
      </c>
      <c r="M159" s="6">
        <v>0</v>
      </c>
      <c r="N159" s="6">
        <v>0</v>
      </c>
      <c r="O159" s="6">
        <v>0</v>
      </c>
      <c r="P159" s="145"/>
    </row>
    <row r="160" spans="1:16" outlineLevel="1" x14ac:dyDescent="0.25">
      <c r="A160" s="17">
        <f t="shared" si="42"/>
        <v>139</v>
      </c>
      <c r="B160" s="24" t="s">
        <v>632</v>
      </c>
      <c r="C160" s="90">
        <v>5210</v>
      </c>
      <c r="D160" s="90">
        <v>0</v>
      </c>
      <c r="E160" s="90">
        <v>4741.1000000000004</v>
      </c>
      <c r="F160" s="90">
        <v>0</v>
      </c>
      <c r="G160" s="90">
        <f t="shared" si="43"/>
        <v>4741.1000000000004</v>
      </c>
      <c r="H160" s="90">
        <f t="shared" si="44"/>
        <v>711.16500000000008</v>
      </c>
      <c r="I160" s="90">
        <f t="shared" si="45"/>
        <v>1422.3300000000002</v>
      </c>
      <c r="J160" s="90">
        <f t="shared" si="46"/>
        <v>2607.6050000000005</v>
      </c>
      <c r="K160" s="105"/>
      <c r="L160" s="6">
        <v>0</v>
      </c>
      <c r="M160" s="6">
        <v>0</v>
      </c>
      <c r="N160" s="6">
        <v>0</v>
      </c>
      <c r="O160" s="6">
        <v>0</v>
      </c>
      <c r="P160" s="145"/>
    </row>
    <row r="161" spans="1:16" outlineLevel="1" x14ac:dyDescent="0.25">
      <c r="A161" s="17">
        <f t="shared" si="42"/>
        <v>140</v>
      </c>
      <c r="B161" s="24" t="s">
        <v>633</v>
      </c>
      <c r="C161" s="90">
        <v>9583</v>
      </c>
      <c r="D161" s="90">
        <v>0</v>
      </c>
      <c r="E161" s="90">
        <v>8720.5300000000007</v>
      </c>
      <c r="F161" s="90">
        <v>0</v>
      </c>
      <c r="G161" s="90">
        <f t="shared" si="43"/>
        <v>8720.5300000000025</v>
      </c>
      <c r="H161" s="90">
        <f t="shared" si="44"/>
        <v>1308.0795000000001</v>
      </c>
      <c r="I161" s="90">
        <f t="shared" si="45"/>
        <v>2616.1590000000001</v>
      </c>
      <c r="J161" s="90">
        <f t="shared" si="46"/>
        <v>4796.2915000000012</v>
      </c>
      <c r="K161" s="105"/>
      <c r="L161" s="6">
        <v>0</v>
      </c>
      <c r="M161" s="6">
        <v>0</v>
      </c>
      <c r="N161" s="6">
        <v>0</v>
      </c>
      <c r="O161" s="6">
        <v>0</v>
      </c>
      <c r="P161" s="145"/>
    </row>
    <row r="162" spans="1:16" outlineLevel="1" x14ac:dyDescent="0.25">
      <c r="A162" s="17">
        <f t="shared" si="42"/>
        <v>141</v>
      </c>
      <c r="B162" s="24" t="s">
        <v>634</v>
      </c>
      <c r="C162" s="90">
        <v>7305</v>
      </c>
      <c r="D162" s="90">
        <v>0</v>
      </c>
      <c r="E162" s="90">
        <v>7305</v>
      </c>
      <c r="F162" s="90">
        <v>0</v>
      </c>
      <c r="G162" s="90">
        <f t="shared" si="43"/>
        <v>7305</v>
      </c>
      <c r="H162" s="90">
        <f t="shared" si="44"/>
        <v>1095.75</v>
      </c>
      <c r="I162" s="90">
        <f t="shared" si="45"/>
        <v>2191.5</v>
      </c>
      <c r="J162" s="90">
        <f t="shared" si="46"/>
        <v>4017.7500000000005</v>
      </c>
      <c r="K162" s="105"/>
      <c r="L162" s="6">
        <v>0</v>
      </c>
      <c r="M162" s="6">
        <v>0</v>
      </c>
      <c r="N162" s="6">
        <v>0</v>
      </c>
      <c r="O162" s="6">
        <v>0</v>
      </c>
      <c r="P162" s="145"/>
    </row>
    <row r="163" spans="1:16" outlineLevel="1" x14ac:dyDescent="0.25">
      <c r="A163" s="17">
        <f t="shared" si="42"/>
        <v>142</v>
      </c>
      <c r="B163" s="24" t="s">
        <v>635</v>
      </c>
      <c r="C163" s="90">
        <v>11869</v>
      </c>
      <c r="D163" s="90">
        <v>0</v>
      </c>
      <c r="E163" s="90">
        <v>10326.030000000001</v>
      </c>
      <c r="F163" s="90">
        <v>0</v>
      </c>
      <c r="G163" s="90">
        <f t="shared" si="43"/>
        <v>10326.030000000001</v>
      </c>
      <c r="H163" s="90">
        <f t="shared" si="44"/>
        <v>1548.9045000000001</v>
      </c>
      <c r="I163" s="90">
        <f t="shared" si="45"/>
        <v>3097.8090000000002</v>
      </c>
      <c r="J163" s="90">
        <f t="shared" si="46"/>
        <v>5679.3165000000008</v>
      </c>
      <c r="K163" s="105"/>
      <c r="L163" s="6">
        <v>0</v>
      </c>
      <c r="M163" s="6">
        <v>0</v>
      </c>
      <c r="N163" s="6">
        <v>0</v>
      </c>
      <c r="O163" s="6">
        <v>0</v>
      </c>
      <c r="P163" s="145"/>
    </row>
    <row r="164" spans="1:16" outlineLevel="1" x14ac:dyDescent="0.25">
      <c r="A164" s="17">
        <f t="shared" si="42"/>
        <v>143</v>
      </c>
      <c r="B164" s="24" t="s">
        <v>636</v>
      </c>
      <c r="C164" s="90">
        <v>1922</v>
      </c>
      <c r="D164" s="90">
        <v>0</v>
      </c>
      <c r="E164" s="90">
        <v>1922</v>
      </c>
      <c r="F164" s="90"/>
      <c r="G164" s="90">
        <f t="shared" si="43"/>
        <v>1922.0000000000002</v>
      </c>
      <c r="H164" s="90">
        <f t="shared" si="44"/>
        <v>288.3</v>
      </c>
      <c r="I164" s="90">
        <f t="shared" si="45"/>
        <v>576.6</v>
      </c>
      <c r="J164" s="90">
        <f t="shared" si="46"/>
        <v>1057.1000000000001</v>
      </c>
      <c r="K164" s="105"/>
      <c r="L164" s="6">
        <v>0</v>
      </c>
      <c r="M164" s="6">
        <v>0</v>
      </c>
      <c r="N164" s="6">
        <v>0</v>
      </c>
      <c r="O164" s="6">
        <v>0</v>
      </c>
      <c r="P164" s="145"/>
    </row>
    <row r="165" spans="1:16" outlineLevel="1" x14ac:dyDescent="0.25">
      <c r="A165" s="17">
        <f t="shared" si="42"/>
        <v>144</v>
      </c>
      <c r="B165" s="24" t="s">
        <v>637</v>
      </c>
      <c r="C165" s="90">
        <v>1650</v>
      </c>
      <c r="D165" s="90">
        <v>0</v>
      </c>
      <c r="E165" s="90">
        <v>1650</v>
      </c>
      <c r="F165" s="90">
        <v>0</v>
      </c>
      <c r="G165" s="90">
        <f t="shared" si="43"/>
        <v>1650</v>
      </c>
      <c r="H165" s="90">
        <f t="shared" si="44"/>
        <v>247.5</v>
      </c>
      <c r="I165" s="90">
        <f t="shared" si="45"/>
        <v>495</v>
      </c>
      <c r="J165" s="90">
        <f t="shared" si="46"/>
        <v>907.50000000000011</v>
      </c>
      <c r="K165" s="105"/>
      <c r="L165" s="6">
        <v>0</v>
      </c>
      <c r="M165" s="6">
        <v>0</v>
      </c>
      <c r="N165" s="6">
        <v>0</v>
      </c>
      <c r="O165" s="6">
        <v>0</v>
      </c>
      <c r="P165" s="145"/>
    </row>
    <row r="166" spans="1:16" outlineLevel="1" x14ac:dyDescent="0.25">
      <c r="A166" s="17">
        <f t="shared" si="42"/>
        <v>145</v>
      </c>
      <c r="B166" s="24" t="s">
        <v>638</v>
      </c>
      <c r="C166" s="90">
        <v>9667</v>
      </c>
      <c r="D166" s="90">
        <v>0</v>
      </c>
      <c r="E166" s="90">
        <v>9280.32</v>
      </c>
      <c r="F166" s="90">
        <v>0</v>
      </c>
      <c r="G166" s="90">
        <f t="shared" si="43"/>
        <v>9280.32</v>
      </c>
      <c r="H166" s="90">
        <f t="shared" si="44"/>
        <v>1392.048</v>
      </c>
      <c r="I166" s="90">
        <f t="shared" si="45"/>
        <v>2784.096</v>
      </c>
      <c r="J166" s="90">
        <f t="shared" si="46"/>
        <v>5104.1760000000004</v>
      </c>
      <c r="K166" s="105"/>
      <c r="L166" s="6">
        <v>0</v>
      </c>
      <c r="M166" s="6">
        <v>0</v>
      </c>
      <c r="N166" s="6">
        <v>0</v>
      </c>
      <c r="O166" s="6">
        <v>0</v>
      </c>
      <c r="P166" s="145"/>
    </row>
    <row r="167" spans="1:16" outlineLevel="1" x14ac:dyDescent="0.25">
      <c r="A167" s="17">
        <f t="shared" si="42"/>
        <v>146</v>
      </c>
      <c r="B167" s="24" t="s">
        <v>639</v>
      </c>
      <c r="C167" s="90">
        <v>4689</v>
      </c>
      <c r="D167" s="90">
        <v>0</v>
      </c>
      <c r="E167" s="90">
        <v>4689</v>
      </c>
      <c r="F167" s="90">
        <v>0</v>
      </c>
      <c r="G167" s="90">
        <f t="shared" si="43"/>
        <v>4689</v>
      </c>
      <c r="H167" s="90">
        <f t="shared" si="44"/>
        <v>703.35</v>
      </c>
      <c r="I167" s="90">
        <f t="shared" si="45"/>
        <v>1406.7</v>
      </c>
      <c r="J167" s="90">
        <f t="shared" si="46"/>
        <v>2578.9500000000003</v>
      </c>
      <c r="K167" s="105"/>
      <c r="L167" s="6">
        <v>0</v>
      </c>
      <c r="M167" s="6">
        <v>0</v>
      </c>
      <c r="N167" s="6">
        <v>0</v>
      </c>
      <c r="O167" s="6">
        <v>0</v>
      </c>
      <c r="P167" s="145"/>
    </row>
    <row r="168" spans="1:16" outlineLevel="1" x14ac:dyDescent="0.25">
      <c r="A168" s="17">
        <f t="shared" si="42"/>
        <v>147</v>
      </c>
      <c r="B168" s="24" t="s">
        <v>640</v>
      </c>
      <c r="C168" s="90">
        <v>3293</v>
      </c>
      <c r="D168" s="90">
        <v>0</v>
      </c>
      <c r="E168" s="90">
        <v>3293</v>
      </c>
      <c r="F168" s="90">
        <v>0</v>
      </c>
      <c r="G168" s="90">
        <f t="shared" si="43"/>
        <v>3293</v>
      </c>
      <c r="H168" s="90">
        <f t="shared" si="44"/>
        <v>493.95</v>
      </c>
      <c r="I168" s="90">
        <f t="shared" si="45"/>
        <v>987.9</v>
      </c>
      <c r="J168" s="90">
        <f t="shared" si="46"/>
        <v>1811.15</v>
      </c>
      <c r="K168" s="105"/>
      <c r="L168" s="6">
        <v>0</v>
      </c>
      <c r="M168" s="6">
        <v>0</v>
      </c>
      <c r="N168" s="6">
        <v>0</v>
      </c>
      <c r="O168" s="6">
        <v>0</v>
      </c>
      <c r="P168" s="145"/>
    </row>
    <row r="169" spans="1:16" outlineLevel="1" x14ac:dyDescent="0.25">
      <c r="A169" s="17">
        <f t="shared" si="42"/>
        <v>148</v>
      </c>
      <c r="B169" s="24" t="s">
        <v>641</v>
      </c>
      <c r="C169" s="90">
        <v>6824</v>
      </c>
      <c r="D169" s="90">
        <v>0</v>
      </c>
      <c r="E169" s="90">
        <v>5800.4</v>
      </c>
      <c r="F169" s="90"/>
      <c r="G169" s="90">
        <f t="shared" si="43"/>
        <v>5800.4</v>
      </c>
      <c r="H169" s="90">
        <f t="shared" si="44"/>
        <v>870.06</v>
      </c>
      <c r="I169" s="90">
        <f t="shared" si="45"/>
        <v>1740.12</v>
      </c>
      <c r="J169" s="90">
        <f t="shared" si="46"/>
        <v>3190.2200000000003</v>
      </c>
      <c r="K169" s="105"/>
      <c r="L169" s="6">
        <v>0</v>
      </c>
      <c r="M169" s="6">
        <v>0</v>
      </c>
      <c r="N169" s="6">
        <v>0</v>
      </c>
      <c r="O169" s="6">
        <v>0</v>
      </c>
      <c r="P169" s="145"/>
    </row>
    <row r="170" spans="1:16" outlineLevel="1" x14ac:dyDescent="0.25">
      <c r="A170" s="17">
        <f t="shared" si="42"/>
        <v>149</v>
      </c>
      <c r="B170" s="24" t="s">
        <v>642</v>
      </c>
      <c r="C170" s="90">
        <v>11795</v>
      </c>
      <c r="D170" s="90">
        <v>0</v>
      </c>
      <c r="E170" s="90">
        <v>7666.75</v>
      </c>
      <c r="F170" s="90">
        <v>0</v>
      </c>
      <c r="G170" s="90">
        <f t="shared" si="43"/>
        <v>7666.7500000000009</v>
      </c>
      <c r="H170" s="90">
        <f t="shared" si="44"/>
        <v>1150.0125</v>
      </c>
      <c r="I170" s="90">
        <f t="shared" si="45"/>
        <v>2300.0250000000001</v>
      </c>
      <c r="J170" s="90">
        <f t="shared" si="46"/>
        <v>4216.7125000000005</v>
      </c>
      <c r="K170" s="105"/>
      <c r="L170" s="6">
        <v>0</v>
      </c>
      <c r="M170" s="6">
        <v>0</v>
      </c>
      <c r="N170" s="6">
        <v>0</v>
      </c>
      <c r="O170" s="6">
        <v>0</v>
      </c>
      <c r="P170" s="145"/>
    </row>
    <row r="171" spans="1:16" outlineLevel="1" x14ac:dyDescent="0.25">
      <c r="A171" s="17">
        <f t="shared" si="42"/>
        <v>150</v>
      </c>
      <c r="B171" s="24" t="s">
        <v>643</v>
      </c>
      <c r="C171" s="6"/>
      <c r="D171" s="6"/>
      <c r="E171" s="6"/>
      <c r="F171" s="6"/>
      <c r="G171" s="6"/>
      <c r="H171" s="6"/>
      <c r="I171" s="6"/>
      <c r="J171" s="6"/>
      <c r="K171" s="105"/>
      <c r="L171" s="6">
        <v>0</v>
      </c>
      <c r="M171" s="6">
        <v>0</v>
      </c>
      <c r="N171" s="6">
        <v>0</v>
      </c>
      <c r="O171" s="6">
        <v>0</v>
      </c>
      <c r="P171" s="146"/>
    </row>
    <row r="172" spans="1:16" x14ac:dyDescent="0.25">
      <c r="A172" s="20">
        <v>11</v>
      </c>
      <c r="B172" s="21" t="s">
        <v>644</v>
      </c>
      <c r="C172" s="5">
        <f t="shared" ref="C172:J172" si="47">SUM(C173:C195)</f>
        <v>65000</v>
      </c>
      <c r="D172" s="5">
        <f t="shared" si="47"/>
        <v>0</v>
      </c>
      <c r="E172" s="5">
        <f t="shared" si="47"/>
        <v>65000</v>
      </c>
      <c r="F172" s="5">
        <f t="shared" si="47"/>
        <v>0</v>
      </c>
      <c r="G172" s="5">
        <f t="shared" si="47"/>
        <v>1467.8</v>
      </c>
      <c r="H172" s="5">
        <f t="shared" si="47"/>
        <v>1980</v>
      </c>
      <c r="I172" s="5">
        <f t="shared" si="47"/>
        <v>1380.1</v>
      </c>
      <c r="J172" s="5">
        <f t="shared" si="47"/>
        <v>0</v>
      </c>
      <c r="K172" s="43">
        <f t="shared" ref="K172:P172" si="48">SUM(K173:K195)</f>
        <v>0</v>
      </c>
      <c r="L172" s="5">
        <f t="shared" si="48"/>
        <v>0</v>
      </c>
      <c r="M172" s="5">
        <f t="shared" si="48"/>
        <v>0</v>
      </c>
      <c r="N172" s="5">
        <f t="shared" si="48"/>
        <v>0</v>
      </c>
      <c r="O172" s="5">
        <f t="shared" si="48"/>
        <v>0</v>
      </c>
      <c r="P172" s="29">
        <f t="shared" si="48"/>
        <v>0</v>
      </c>
    </row>
    <row r="173" spans="1:16" ht="18.75" customHeight="1" outlineLevel="1" x14ac:dyDescent="0.25">
      <c r="A173" s="17">
        <f>+A171+1</f>
        <v>151</v>
      </c>
      <c r="B173" s="18" t="s">
        <v>495</v>
      </c>
      <c r="C173" s="90">
        <v>18000</v>
      </c>
      <c r="D173" s="90">
        <f t="shared" ref="D173:D195" si="49">SUM(D174:D196)</f>
        <v>0</v>
      </c>
      <c r="E173" s="90">
        <v>18000</v>
      </c>
      <c r="F173" s="90">
        <v>0</v>
      </c>
      <c r="G173" s="91"/>
      <c r="H173" s="90"/>
      <c r="I173" s="85">
        <v>1232.3</v>
      </c>
      <c r="J173" s="90">
        <v>0</v>
      </c>
      <c r="K173" s="116" t="s">
        <v>733</v>
      </c>
      <c r="L173" s="6">
        <v>0</v>
      </c>
      <c r="M173" s="6">
        <v>0</v>
      </c>
      <c r="N173" s="6">
        <v>0</v>
      </c>
      <c r="O173" s="6">
        <v>0</v>
      </c>
      <c r="P173" s="116" t="s">
        <v>733</v>
      </c>
    </row>
    <row r="174" spans="1:16" outlineLevel="1" x14ac:dyDescent="0.25">
      <c r="A174" s="17">
        <f>+A173+1</f>
        <v>152</v>
      </c>
      <c r="B174" s="24" t="s">
        <v>645</v>
      </c>
      <c r="C174" s="90">
        <v>2000</v>
      </c>
      <c r="D174" s="90">
        <f t="shared" si="49"/>
        <v>0</v>
      </c>
      <c r="E174" s="90">
        <v>2000</v>
      </c>
      <c r="F174" s="90">
        <v>0</v>
      </c>
      <c r="G174" s="91">
        <v>1467.8</v>
      </c>
      <c r="H174" s="91">
        <v>1320</v>
      </c>
      <c r="I174" s="85">
        <v>147.80000000000001</v>
      </c>
      <c r="J174" s="90">
        <v>0</v>
      </c>
      <c r="K174" s="117"/>
      <c r="L174" s="6">
        <v>0</v>
      </c>
      <c r="M174" s="6">
        <v>0</v>
      </c>
      <c r="N174" s="6">
        <v>0</v>
      </c>
      <c r="O174" s="6">
        <v>0</v>
      </c>
      <c r="P174" s="117"/>
    </row>
    <row r="175" spans="1:16" outlineLevel="1" x14ac:dyDescent="0.25">
      <c r="A175" s="17">
        <f t="shared" ref="A175:A195" si="50">+A174+1</f>
        <v>153</v>
      </c>
      <c r="B175" s="24" t="s">
        <v>646</v>
      </c>
      <c r="C175" s="90">
        <v>3000</v>
      </c>
      <c r="D175" s="90">
        <f t="shared" si="49"/>
        <v>0</v>
      </c>
      <c r="E175" s="90">
        <v>3000</v>
      </c>
      <c r="F175" s="90">
        <v>0</v>
      </c>
      <c r="G175" s="90">
        <v>0</v>
      </c>
      <c r="H175" s="90">
        <v>0</v>
      </c>
      <c r="I175" s="90">
        <v>0</v>
      </c>
      <c r="J175" s="90">
        <v>0</v>
      </c>
      <c r="K175" s="117"/>
      <c r="L175" s="6">
        <v>0</v>
      </c>
      <c r="M175" s="6">
        <v>0</v>
      </c>
      <c r="N175" s="6">
        <v>0</v>
      </c>
      <c r="O175" s="6">
        <v>0</v>
      </c>
      <c r="P175" s="117"/>
    </row>
    <row r="176" spans="1:16" outlineLevel="1" x14ac:dyDescent="0.25">
      <c r="A176" s="17">
        <f t="shared" si="50"/>
        <v>154</v>
      </c>
      <c r="B176" s="24" t="s">
        <v>647</v>
      </c>
      <c r="C176" s="90">
        <v>3000</v>
      </c>
      <c r="D176" s="90">
        <f t="shared" si="49"/>
        <v>0</v>
      </c>
      <c r="E176" s="90">
        <v>3000</v>
      </c>
      <c r="F176" s="90">
        <v>0</v>
      </c>
      <c r="G176" s="90">
        <v>0</v>
      </c>
      <c r="H176" s="90">
        <v>0</v>
      </c>
      <c r="I176" s="90">
        <v>0</v>
      </c>
      <c r="J176" s="90">
        <v>0</v>
      </c>
      <c r="K176" s="117"/>
      <c r="L176" s="6">
        <v>0</v>
      </c>
      <c r="M176" s="6">
        <v>0</v>
      </c>
      <c r="N176" s="6">
        <v>0</v>
      </c>
      <c r="O176" s="6">
        <v>0</v>
      </c>
      <c r="P176" s="117"/>
    </row>
    <row r="177" spans="1:16" outlineLevel="1" x14ac:dyDescent="0.25">
      <c r="A177" s="17">
        <f t="shared" si="50"/>
        <v>155</v>
      </c>
      <c r="B177" s="24" t="s">
        <v>648</v>
      </c>
      <c r="C177" s="90">
        <v>0</v>
      </c>
      <c r="D177" s="90">
        <f t="shared" si="49"/>
        <v>0</v>
      </c>
      <c r="E177" s="90">
        <v>0</v>
      </c>
      <c r="F177" s="90">
        <v>0</v>
      </c>
      <c r="G177" s="90">
        <v>0</v>
      </c>
      <c r="H177" s="90">
        <v>0</v>
      </c>
      <c r="I177" s="90">
        <v>0</v>
      </c>
      <c r="J177" s="90">
        <v>0</v>
      </c>
      <c r="K177" s="117"/>
      <c r="L177" s="6">
        <v>0</v>
      </c>
      <c r="M177" s="6">
        <v>0</v>
      </c>
      <c r="N177" s="6">
        <v>0</v>
      </c>
      <c r="O177" s="6">
        <v>0</v>
      </c>
      <c r="P177" s="117"/>
    </row>
    <row r="178" spans="1:16" outlineLevel="1" x14ac:dyDescent="0.25">
      <c r="A178" s="17">
        <f t="shared" si="50"/>
        <v>156</v>
      </c>
      <c r="B178" s="24" t="s">
        <v>649</v>
      </c>
      <c r="C178" s="90">
        <v>3000</v>
      </c>
      <c r="D178" s="90">
        <f t="shared" si="49"/>
        <v>0</v>
      </c>
      <c r="E178" s="90">
        <v>3000</v>
      </c>
      <c r="F178" s="90">
        <v>0</v>
      </c>
      <c r="G178" s="90">
        <v>0</v>
      </c>
      <c r="H178" s="90">
        <v>0</v>
      </c>
      <c r="I178" s="90">
        <v>0</v>
      </c>
      <c r="J178" s="90">
        <v>0</v>
      </c>
      <c r="K178" s="117"/>
      <c r="L178" s="6">
        <v>0</v>
      </c>
      <c r="M178" s="6">
        <v>0</v>
      </c>
      <c r="N178" s="6">
        <v>0</v>
      </c>
      <c r="O178" s="6">
        <v>0</v>
      </c>
      <c r="P178" s="117"/>
    </row>
    <row r="179" spans="1:16" outlineLevel="1" x14ac:dyDescent="0.25">
      <c r="A179" s="17">
        <f t="shared" si="50"/>
        <v>157</v>
      </c>
      <c r="B179" s="24" t="s">
        <v>650</v>
      </c>
      <c r="C179" s="90">
        <v>0</v>
      </c>
      <c r="D179" s="90">
        <f t="shared" si="49"/>
        <v>0</v>
      </c>
      <c r="E179" s="90">
        <v>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117"/>
      <c r="L179" s="6">
        <v>0</v>
      </c>
      <c r="M179" s="6">
        <v>0</v>
      </c>
      <c r="N179" s="6">
        <v>0</v>
      </c>
      <c r="O179" s="6">
        <v>0</v>
      </c>
      <c r="P179" s="117"/>
    </row>
    <row r="180" spans="1:16" outlineLevel="1" x14ac:dyDescent="0.25">
      <c r="A180" s="17">
        <f t="shared" si="50"/>
        <v>158</v>
      </c>
      <c r="B180" s="24" t="s">
        <v>651</v>
      </c>
      <c r="C180" s="90">
        <v>3000</v>
      </c>
      <c r="D180" s="90">
        <f t="shared" si="49"/>
        <v>0</v>
      </c>
      <c r="E180" s="90">
        <v>3000</v>
      </c>
      <c r="F180" s="90">
        <v>0</v>
      </c>
      <c r="G180" s="90">
        <v>0</v>
      </c>
      <c r="H180" s="90">
        <v>0</v>
      </c>
      <c r="I180" s="90">
        <v>0</v>
      </c>
      <c r="J180" s="90">
        <v>0</v>
      </c>
      <c r="K180" s="117"/>
      <c r="L180" s="6">
        <v>0</v>
      </c>
      <c r="M180" s="6">
        <v>0</v>
      </c>
      <c r="N180" s="6">
        <v>0</v>
      </c>
      <c r="O180" s="6">
        <v>0</v>
      </c>
      <c r="P180" s="117"/>
    </row>
    <row r="181" spans="1:16" outlineLevel="1" x14ac:dyDescent="0.25">
      <c r="A181" s="17">
        <f t="shared" si="50"/>
        <v>159</v>
      </c>
      <c r="B181" s="24" t="s">
        <v>652</v>
      </c>
      <c r="C181" s="90">
        <v>2000</v>
      </c>
      <c r="D181" s="90">
        <f t="shared" si="49"/>
        <v>0</v>
      </c>
      <c r="E181" s="90">
        <v>2000</v>
      </c>
      <c r="F181" s="90">
        <v>0</v>
      </c>
      <c r="G181" s="90">
        <v>0</v>
      </c>
      <c r="H181" s="90">
        <v>330</v>
      </c>
      <c r="I181" s="90">
        <v>0</v>
      </c>
      <c r="J181" s="90">
        <v>0</v>
      </c>
      <c r="K181" s="117"/>
      <c r="L181" s="6">
        <v>0</v>
      </c>
      <c r="M181" s="6">
        <v>0</v>
      </c>
      <c r="N181" s="6">
        <v>0</v>
      </c>
      <c r="O181" s="6">
        <v>0</v>
      </c>
      <c r="P181" s="117"/>
    </row>
    <row r="182" spans="1:16" outlineLevel="1" x14ac:dyDescent="0.25">
      <c r="A182" s="17">
        <f t="shared" si="50"/>
        <v>160</v>
      </c>
      <c r="B182" s="24" t="s">
        <v>653</v>
      </c>
      <c r="C182" s="90">
        <v>3000</v>
      </c>
      <c r="D182" s="90">
        <f t="shared" si="49"/>
        <v>0</v>
      </c>
      <c r="E182" s="90">
        <v>3000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117"/>
      <c r="L182" s="6">
        <v>0</v>
      </c>
      <c r="M182" s="6">
        <v>0</v>
      </c>
      <c r="N182" s="6">
        <v>0</v>
      </c>
      <c r="O182" s="6">
        <v>0</v>
      </c>
      <c r="P182" s="117"/>
    </row>
    <row r="183" spans="1:16" outlineLevel="1" x14ac:dyDescent="0.25">
      <c r="A183" s="17">
        <f t="shared" si="50"/>
        <v>161</v>
      </c>
      <c r="B183" s="24" t="s">
        <v>654</v>
      </c>
      <c r="C183" s="90">
        <v>2000</v>
      </c>
      <c r="D183" s="90">
        <f t="shared" si="49"/>
        <v>0</v>
      </c>
      <c r="E183" s="90">
        <v>2000</v>
      </c>
      <c r="F183" s="90">
        <v>0</v>
      </c>
      <c r="G183" s="90">
        <v>0</v>
      </c>
      <c r="H183" s="90">
        <v>0</v>
      </c>
      <c r="I183" s="90">
        <v>0</v>
      </c>
      <c r="J183" s="90">
        <v>0</v>
      </c>
      <c r="K183" s="117"/>
      <c r="L183" s="6">
        <v>0</v>
      </c>
      <c r="M183" s="6">
        <v>0</v>
      </c>
      <c r="N183" s="6">
        <v>0</v>
      </c>
      <c r="O183" s="6">
        <v>0</v>
      </c>
      <c r="P183" s="117"/>
    </row>
    <row r="184" spans="1:16" outlineLevel="1" x14ac:dyDescent="0.25">
      <c r="A184" s="17">
        <f t="shared" si="50"/>
        <v>162</v>
      </c>
      <c r="B184" s="24" t="s">
        <v>655</v>
      </c>
      <c r="C184" s="90">
        <v>3000</v>
      </c>
      <c r="D184" s="90">
        <f t="shared" si="49"/>
        <v>0</v>
      </c>
      <c r="E184" s="90">
        <v>3000</v>
      </c>
      <c r="F184" s="90">
        <v>0</v>
      </c>
      <c r="G184" s="90">
        <v>0</v>
      </c>
      <c r="H184" s="90">
        <v>330</v>
      </c>
      <c r="I184" s="90">
        <v>0</v>
      </c>
      <c r="J184" s="90">
        <v>0</v>
      </c>
      <c r="K184" s="117"/>
      <c r="L184" s="6">
        <v>0</v>
      </c>
      <c r="M184" s="6">
        <v>0</v>
      </c>
      <c r="N184" s="6">
        <v>0</v>
      </c>
      <c r="O184" s="6">
        <v>0</v>
      </c>
      <c r="P184" s="117"/>
    </row>
    <row r="185" spans="1:16" outlineLevel="1" x14ac:dyDescent="0.25">
      <c r="A185" s="17">
        <f t="shared" si="50"/>
        <v>163</v>
      </c>
      <c r="B185" s="24" t="s">
        <v>656</v>
      </c>
      <c r="C185" s="90">
        <v>3000</v>
      </c>
      <c r="D185" s="90">
        <f t="shared" si="49"/>
        <v>0</v>
      </c>
      <c r="E185" s="90">
        <v>3000</v>
      </c>
      <c r="F185" s="90">
        <v>0</v>
      </c>
      <c r="G185" s="90">
        <v>0</v>
      </c>
      <c r="H185" s="90">
        <v>0</v>
      </c>
      <c r="I185" s="90">
        <v>0</v>
      </c>
      <c r="J185" s="90">
        <v>0</v>
      </c>
      <c r="K185" s="117"/>
      <c r="L185" s="6">
        <v>0</v>
      </c>
      <c r="M185" s="6">
        <v>0</v>
      </c>
      <c r="N185" s="6">
        <v>0</v>
      </c>
      <c r="O185" s="6">
        <v>0</v>
      </c>
      <c r="P185" s="117"/>
    </row>
    <row r="186" spans="1:16" outlineLevel="1" x14ac:dyDescent="0.25">
      <c r="A186" s="17">
        <f t="shared" si="50"/>
        <v>164</v>
      </c>
      <c r="B186" s="24" t="s">
        <v>657</v>
      </c>
      <c r="C186" s="90">
        <v>3000</v>
      </c>
      <c r="D186" s="90">
        <f t="shared" si="49"/>
        <v>0</v>
      </c>
      <c r="E186" s="90">
        <v>3000</v>
      </c>
      <c r="F186" s="90">
        <v>0</v>
      </c>
      <c r="G186" s="90">
        <v>0</v>
      </c>
      <c r="H186" s="90">
        <v>0</v>
      </c>
      <c r="I186" s="90">
        <v>0</v>
      </c>
      <c r="J186" s="90">
        <v>0</v>
      </c>
      <c r="K186" s="117"/>
      <c r="L186" s="6">
        <v>0</v>
      </c>
      <c r="M186" s="6">
        <v>0</v>
      </c>
      <c r="N186" s="6">
        <v>0</v>
      </c>
      <c r="O186" s="6">
        <v>0</v>
      </c>
      <c r="P186" s="117"/>
    </row>
    <row r="187" spans="1:16" outlineLevel="1" x14ac:dyDescent="0.25">
      <c r="A187" s="17">
        <f t="shared" si="50"/>
        <v>165</v>
      </c>
      <c r="B187" s="24" t="s">
        <v>658</v>
      </c>
      <c r="C187" s="90">
        <v>1500</v>
      </c>
      <c r="D187" s="90">
        <f t="shared" si="49"/>
        <v>0</v>
      </c>
      <c r="E187" s="90">
        <v>1500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117"/>
      <c r="L187" s="6">
        <v>0</v>
      </c>
      <c r="M187" s="6">
        <v>0</v>
      </c>
      <c r="N187" s="6">
        <v>0</v>
      </c>
      <c r="O187" s="6">
        <v>0</v>
      </c>
      <c r="P187" s="117"/>
    </row>
    <row r="188" spans="1:16" outlineLevel="1" x14ac:dyDescent="0.25">
      <c r="A188" s="17">
        <f t="shared" si="50"/>
        <v>166</v>
      </c>
      <c r="B188" s="24" t="s">
        <v>659</v>
      </c>
      <c r="C188" s="90">
        <v>3000</v>
      </c>
      <c r="D188" s="90">
        <f t="shared" si="49"/>
        <v>0</v>
      </c>
      <c r="E188" s="90">
        <v>3000</v>
      </c>
      <c r="F188" s="90">
        <v>0</v>
      </c>
      <c r="G188" s="90">
        <v>0</v>
      </c>
      <c r="H188" s="90">
        <v>0</v>
      </c>
      <c r="I188" s="90">
        <v>0</v>
      </c>
      <c r="J188" s="90">
        <v>0</v>
      </c>
      <c r="K188" s="117"/>
      <c r="L188" s="6">
        <v>0</v>
      </c>
      <c r="M188" s="6">
        <v>0</v>
      </c>
      <c r="N188" s="6">
        <v>0</v>
      </c>
      <c r="O188" s="6">
        <v>0</v>
      </c>
      <c r="P188" s="117"/>
    </row>
    <row r="189" spans="1:16" outlineLevel="1" x14ac:dyDescent="0.25">
      <c r="A189" s="17">
        <f t="shared" si="50"/>
        <v>167</v>
      </c>
      <c r="B189" s="24" t="s">
        <v>660</v>
      </c>
      <c r="C189" s="90">
        <v>3000</v>
      </c>
      <c r="D189" s="90">
        <f t="shared" si="49"/>
        <v>0</v>
      </c>
      <c r="E189" s="90">
        <v>3000</v>
      </c>
      <c r="F189" s="90">
        <v>0</v>
      </c>
      <c r="G189" s="90">
        <v>0</v>
      </c>
      <c r="H189" s="90">
        <v>0</v>
      </c>
      <c r="I189" s="90">
        <v>0</v>
      </c>
      <c r="J189" s="90">
        <v>0</v>
      </c>
      <c r="K189" s="117"/>
      <c r="L189" s="6">
        <v>0</v>
      </c>
      <c r="M189" s="6">
        <v>0</v>
      </c>
      <c r="N189" s="6">
        <v>0</v>
      </c>
      <c r="O189" s="6">
        <v>0</v>
      </c>
      <c r="P189" s="117"/>
    </row>
    <row r="190" spans="1:16" outlineLevel="1" x14ac:dyDescent="0.25">
      <c r="A190" s="17">
        <f t="shared" si="50"/>
        <v>168</v>
      </c>
      <c r="B190" s="18" t="s">
        <v>661</v>
      </c>
      <c r="C190" s="90">
        <v>3000</v>
      </c>
      <c r="D190" s="90">
        <f t="shared" si="49"/>
        <v>0</v>
      </c>
      <c r="E190" s="90">
        <v>3000</v>
      </c>
      <c r="F190" s="90">
        <v>0</v>
      </c>
      <c r="G190" s="90">
        <v>0</v>
      </c>
      <c r="H190" s="90">
        <v>0</v>
      </c>
      <c r="I190" s="90">
        <v>0</v>
      </c>
      <c r="J190" s="90">
        <v>0</v>
      </c>
      <c r="K190" s="117"/>
      <c r="L190" s="6">
        <v>0</v>
      </c>
      <c r="M190" s="6">
        <v>0</v>
      </c>
      <c r="N190" s="6">
        <v>0</v>
      </c>
      <c r="O190" s="6">
        <v>0</v>
      </c>
      <c r="P190" s="117"/>
    </row>
    <row r="191" spans="1:16" outlineLevel="1" x14ac:dyDescent="0.25">
      <c r="A191" s="17">
        <f t="shared" si="50"/>
        <v>169</v>
      </c>
      <c r="B191" s="24" t="s">
        <v>662</v>
      </c>
      <c r="C191" s="90">
        <v>1500</v>
      </c>
      <c r="D191" s="90">
        <f t="shared" si="49"/>
        <v>0</v>
      </c>
      <c r="E191" s="90">
        <v>1500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  <c r="K191" s="117"/>
      <c r="L191" s="6">
        <v>0</v>
      </c>
      <c r="M191" s="6">
        <v>0</v>
      </c>
      <c r="N191" s="6">
        <v>0</v>
      </c>
      <c r="O191" s="6">
        <v>0</v>
      </c>
      <c r="P191" s="117"/>
    </row>
    <row r="192" spans="1:16" outlineLevel="1" x14ac:dyDescent="0.25">
      <c r="A192" s="17">
        <f t="shared" si="50"/>
        <v>170</v>
      </c>
      <c r="B192" s="24" t="s">
        <v>663</v>
      </c>
      <c r="C192" s="90">
        <v>0</v>
      </c>
      <c r="D192" s="90">
        <f t="shared" si="49"/>
        <v>0</v>
      </c>
      <c r="E192" s="90">
        <v>0</v>
      </c>
      <c r="F192" s="90">
        <v>0</v>
      </c>
      <c r="G192" s="90">
        <v>0</v>
      </c>
      <c r="H192" s="90">
        <v>0</v>
      </c>
      <c r="I192" s="90">
        <v>0</v>
      </c>
      <c r="J192" s="90">
        <v>0</v>
      </c>
      <c r="K192" s="117"/>
      <c r="L192" s="6">
        <v>0</v>
      </c>
      <c r="M192" s="6">
        <v>0</v>
      </c>
      <c r="N192" s="6">
        <v>0</v>
      </c>
      <c r="O192" s="6">
        <v>0</v>
      </c>
      <c r="P192" s="117"/>
    </row>
    <row r="193" spans="1:16" outlineLevel="1" x14ac:dyDescent="0.25">
      <c r="A193" s="17">
        <f t="shared" si="50"/>
        <v>171</v>
      </c>
      <c r="B193" s="24" t="s">
        <v>664</v>
      </c>
      <c r="C193" s="90">
        <v>3000</v>
      </c>
      <c r="D193" s="90">
        <f t="shared" si="49"/>
        <v>0</v>
      </c>
      <c r="E193" s="90">
        <v>3000</v>
      </c>
      <c r="F193" s="90">
        <v>0</v>
      </c>
      <c r="G193" s="90">
        <v>0</v>
      </c>
      <c r="H193" s="90">
        <v>0</v>
      </c>
      <c r="I193" s="90">
        <v>0</v>
      </c>
      <c r="J193" s="90">
        <v>0</v>
      </c>
      <c r="K193" s="117"/>
      <c r="L193" s="6">
        <v>0</v>
      </c>
      <c r="M193" s="6">
        <v>0</v>
      </c>
      <c r="N193" s="6">
        <v>0</v>
      </c>
      <c r="O193" s="6">
        <v>0</v>
      </c>
      <c r="P193" s="117"/>
    </row>
    <row r="194" spans="1:16" outlineLevel="1" x14ac:dyDescent="0.25">
      <c r="A194" s="17">
        <f t="shared" si="50"/>
        <v>172</v>
      </c>
      <c r="B194" s="24" t="s">
        <v>665</v>
      </c>
      <c r="C194" s="90">
        <v>2000</v>
      </c>
      <c r="D194" s="90">
        <f t="shared" si="49"/>
        <v>0</v>
      </c>
      <c r="E194" s="90">
        <v>2000</v>
      </c>
      <c r="F194" s="90">
        <v>0</v>
      </c>
      <c r="G194" s="90">
        <v>0</v>
      </c>
      <c r="H194" s="90">
        <v>0</v>
      </c>
      <c r="I194" s="90">
        <v>0</v>
      </c>
      <c r="J194" s="90">
        <v>0</v>
      </c>
      <c r="K194" s="117"/>
      <c r="L194" s="6">
        <v>0</v>
      </c>
      <c r="M194" s="6">
        <v>0</v>
      </c>
      <c r="N194" s="6">
        <v>0</v>
      </c>
      <c r="O194" s="6">
        <v>0</v>
      </c>
      <c r="P194" s="117"/>
    </row>
    <row r="195" spans="1:16" outlineLevel="1" x14ac:dyDescent="0.25">
      <c r="A195" s="17">
        <f t="shared" si="50"/>
        <v>173</v>
      </c>
      <c r="B195" s="24" t="s">
        <v>666</v>
      </c>
      <c r="C195" s="90">
        <v>0</v>
      </c>
      <c r="D195" s="90">
        <f t="shared" si="49"/>
        <v>0</v>
      </c>
      <c r="E195" s="90">
        <v>0</v>
      </c>
      <c r="F195" s="90">
        <v>0</v>
      </c>
      <c r="G195" s="90">
        <v>0</v>
      </c>
      <c r="H195" s="90">
        <v>0</v>
      </c>
      <c r="I195" s="90">
        <v>0</v>
      </c>
      <c r="J195" s="90">
        <v>0</v>
      </c>
      <c r="K195" s="118"/>
      <c r="L195" s="6">
        <v>0</v>
      </c>
      <c r="M195" s="6">
        <v>0</v>
      </c>
      <c r="N195" s="6">
        <v>0</v>
      </c>
      <c r="O195" s="6">
        <v>0</v>
      </c>
      <c r="P195" s="118"/>
    </row>
    <row r="196" spans="1:16" x14ac:dyDescent="0.25">
      <c r="A196" s="20">
        <v>12</v>
      </c>
      <c r="B196" s="21" t="s">
        <v>667</v>
      </c>
      <c r="C196" s="5">
        <f>SUM(C197:C216)</f>
        <v>161428</v>
      </c>
      <c r="D196" s="5">
        <f t="shared" ref="D196:J196" si="51">SUM(D197:D216)</f>
        <v>0</v>
      </c>
      <c r="E196" s="5">
        <f t="shared" si="51"/>
        <v>161428</v>
      </c>
      <c r="F196" s="5">
        <f t="shared" si="51"/>
        <v>0</v>
      </c>
      <c r="G196" s="5">
        <f t="shared" si="51"/>
        <v>30111.5</v>
      </c>
      <c r="H196" s="5">
        <f t="shared" si="51"/>
        <v>1771.3</v>
      </c>
      <c r="I196" s="5">
        <f t="shared" si="51"/>
        <v>8172.2</v>
      </c>
      <c r="J196" s="5">
        <f t="shared" si="51"/>
        <v>20168</v>
      </c>
      <c r="K196" s="43">
        <f t="shared" ref="K196:P196" si="52">SUM(K197:K216)</f>
        <v>0</v>
      </c>
      <c r="L196" s="5">
        <f t="shared" si="52"/>
        <v>0</v>
      </c>
      <c r="M196" s="5">
        <f t="shared" si="52"/>
        <v>0</v>
      </c>
      <c r="N196" s="5">
        <f t="shared" si="52"/>
        <v>0</v>
      </c>
      <c r="O196" s="5">
        <f t="shared" si="52"/>
        <v>0</v>
      </c>
      <c r="P196" s="29">
        <f t="shared" si="52"/>
        <v>0</v>
      </c>
    </row>
    <row r="197" spans="1:16" ht="18.75" customHeight="1" outlineLevel="1" x14ac:dyDescent="0.25">
      <c r="A197" s="17">
        <f>+A195+1</f>
        <v>174</v>
      </c>
      <c r="B197" s="18" t="s">
        <v>495</v>
      </c>
      <c r="C197" s="56">
        <f>72144+59283</f>
        <v>131427</v>
      </c>
      <c r="D197" s="90">
        <f t="shared" ref="D197:F212" si="53">SUM(D198:D220)</f>
        <v>0</v>
      </c>
      <c r="E197" s="56">
        <v>131427</v>
      </c>
      <c r="F197" s="90">
        <f t="shared" si="53"/>
        <v>0</v>
      </c>
      <c r="G197" s="91">
        <f>H197+I197+J197</f>
        <v>25504</v>
      </c>
      <c r="H197" s="91"/>
      <c r="I197" s="91">
        <v>6359</v>
      </c>
      <c r="J197" s="91">
        <v>19145</v>
      </c>
      <c r="K197" s="116" t="s">
        <v>733</v>
      </c>
      <c r="L197" s="6">
        <v>0</v>
      </c>
      <c r="M197" s="6">
        <v>0</v>
      </c>
      <c r="N197" s="6">
        <v>0</v>
      </c>
      <c r="O197" s="6">
        <v>0</v>
      </c>
      <c r="P197" s="116" t="s">
        <v>733</v>
      </c>
    </row>
    <row r="198" spans="1:16" outlineLevel="1" x14ac:dyDescent="0.25">
      <c r="A198" s="17">
        <f>+A197+1</f>
        <v>175</v>
      </c>
      <c r="B198" s="18" t="s">
        <v>668</v>
      </c>
      <c r="C198" s="56">
        <f>1500</f>
        <v>1500</v>
      </c>
      <c r="D198" s="90">
        <f t="shared" si="53"/>
        <v>0</v>
      </c>
      <c r="E198" s="56">
        <f>1500</f>
        <v>1500</v>
      </c>
      <c r="F198" s="90">
        <f t="shared" si="53"/>
        <v>0</v>
      </c>
      <c r="G198" s="91">
        <f t="shared" ref="G198:G216" si="54">H198+I198+J198</f>
        <v>0</v>
      </c>
      <c r="H198" s="56">
        <v>0</v>
      </c>
      <c r="I198" s="56"/>
      <c r="J198" s="56"/>
      <c r="K198" s="117"/>
      <c r="L198" s="6">
        <v>0</v>
      </c>
      <c r="M198" s="6">
        <v>0</v>
      </c>
      <c r="N198" s="6">
        <v>0</v>
      </c>
      <c r="O198" s="6">
        <v>0</v>
      </c>
      <c r="P198" s="117"/>
    </row>
    <row r="199" spans="1:16" outlineLevel="1" x14ac:dyDescent="0.25">
      <c r="A199" s="17">
        <f t="shared" ref="A199:A216" si="55">+A198+1</f>
        <v>176</v>
      </c>
      <c r="B199" s="24" t="s">
        <v>669</v>
      </c>
      <c r="C199" s="56">
        <v>1500</v>
      </c>
      <c r="D199" s="90">
        <f t="shared" si="53"/>
        <v>0</v>
      </c>
      <c r="E199" s="56">
        <v>1500</v>
      </c>
      <c r="F199" s="90">
        <f t="shared" si="53"/>
        <v>0</v>
      </c>
      <c r="G199" s="91">
        <f t="shared" si="54"/>
        <v>631.5</v>
      </c>
      <c r="H199" s="56">
        <v>397</v>
      </c>
      <c r="I199" s="56">
        <v>234.5</v>
      </c>
      <c r="J199" s="91"/>
      <c r="K199" s="117"/>
      <c r="L199" s="6">
        <v>0</v>
      </c>
      <c r="M199" s="6">
        <v>0</v>
      </c>
      <c r="N199" s="6">
        <v>0</v>
      </c>
      <c r="O199" s="6">
        <v>0</v>
      </c>
      <c r="P199" s="117"/>
    </row>
    <row r="200" spans="1:16" outlineLevel="1" x14ac:dyDescent="0.25">
      <c r="A200" s="17">
        <f t="shared" si="55"/>
        <v>177</v>
      </c>
      <c r="B200" s="24" t="s">
        <v>670</v>
      </c>
      <c r="C200" s="56">
        <v>1500</v>
      </c>
      <c r="D200" s="90">
        <f t="shared" si="53"/>
        <v>0</v>
      </c>
      <c r="E200" s="56">
        <v>1500</v>
      </c>
      <c r="F200" s="90">
        <f t="shared" si="53"/>
        <v>0</v>
      </c>
      <c r="G200" s="91">
        <f t="shared" si="54"/>
        <v>0</v>
      </c>
      <c r="H200" s="91"/>
      <c r="I200" s="91"/>
      <c r="J200" s="91"/>
      <c r="K200" s="117"/>
      <c r="L200" s="6">
        <v>0</v>
      </c>
      <c r="M200" s="6">
        <v>0</v>
      </c>
      <c r="N200" s="6">
        <v>0</v>
      </c>
      <c r="O200" s="6">
        <v>0</v>
      </c>
      <c r="P200" s="117"/>
    </row>
    <row r="201" spans="1:16" outlineLevel="1" x14ac:dyDescent="0.25">
      <c r="A201" s="17">
        <f t="shared" si="55"/>
        <v>178</v>
      </c>
      <c r="B201" s="24" t="s">
        <v>671</v>
      </c>
      <c r="C201" s="56">
        <f>2001+1500</f>
        <v>3501</v>
      </c>
      <c r="D201" s="90">
        <f t="shared" si="53"/>
        <v>0</v>
      </c>
      <c r="E201" s="56">
        <f>2001+1500</f>
        <v>3501</v>
      </c>
      <c r="F201" s="90">
        <f t="shared" si="53"/>
        <v>0</v>
      </c>
      <c r="G201" s="91">
        <f t="shared" si="54"/>
        <v>0</v>
      </c>
      <c r="H201" s="56"/>
      <c r="I201" s="56"/>
      <c r="J201" s="91"/>
      <c r="K201" s="117"/>
      <c r="L201" s="6">
        <v>0</v>
      </c>
      <c r="M201" s="6">
        <v>0</v>
      </c>
      <c r="N201" s="6">
        <v>0</v>
      </c>
      <c r="O201" s="6">
        <v>0</v>
      </c>
      <c r="P201" s="117"/>
    </row>
    <row r="202" spans="1:16" outlineLevel="1" x14ac:dyDescent="0.25">
      <c r="A202" s="17">
        <f t="shared" si="55"/>
        <v>179</v>
      </c>
      <c r="B202" s="24" t="s">
        <v>672</v>
      </c>
      <c r="C202" s="56">
        <v>1500</v>
      </c>
      <c r="D202" s="90">
        <f t="shared" si="53"/>
        <v>0</v>
      </c>
      <c r="E202" s="56">
        <v>1500</v>
      </c>
      <c r="F202" s="90">
        <f t="shared" si="53"/>
        <v>0</v>
      </c>
      <c r="G202" s="91">
        <f t="shared" si="54"/>
        <v>0</v>
      </c>
      <c r="H202" s="56">
        <v>0</v>
      </c>
      <c r="I202" s="56">
        <v>0</v>
      </c>
      <c r="J202" s="56">
        <v>0</v>
      </c>
      <c r="K202" s="117"/>
      <c r="L202" s="6">
        <v>0</v>
      </c>
      <c r="M202" s="6">
        <v>0</v>
      </c>
      <c r="N202" s="6">
        <v>0</v>
      </c>
      <c r="O202" s="6">
        <v>0</v>
      </c>
      <c r="P202" s="117"/>
    </row>
    <row r="203" spans="1:16" outlineLevel="1" x14ac:dyDescent="0.25">
      <c r="A203" s="17">
        <f t="shared" si="55"/>
        <v>180</v>
      </c>
      <c r="B203" s="24" t="s">
        <v>673</v>
      </c>
      <c r="C203" s="56">
        <v>1500</v>
      </c>
      <c r="D203" s="90">
        <f t="shared" si="53"/>
        <v>0</v>
      </c>
      <c r="E203" s="56">
        <v>1500</v>
      </c>
      <c r="F203" s="90">
        <f t="shared" si="53"/>
        <v>0</v>
      </c>
      <c r="G203" s="91">
        <f t="shared" si="54"/>
        <v>1317.2</v>
      </c>
      <c r="H203" s="56">
        <v>645</v>
      </c>
      <c r="I203" s="56">
        <v>672.2</v>
      </c>
      <c r="J203" s="91"/>
      <c r="K203" s="117"/>
      <c r="L203" s="6">
        <v>0</v>
      </c>
      <c r="M203" s="6">
        <v>0</v>
      </c>
      <c r="N203" s="6">
        <v>0</v>
      </c>
      <c r="O203" s="6">
        <v>0</v>
      </c>
      <c r="P203" s="117"/>
    </row>
    <row r="204" spans="1:16" outlineLevel="1" x14ac:dyDescent="0.25">
      <c r="A204" s="17">
        <f t="shared" si="55"/>
        <v>181</v>
      </c>
      <c r="B204" s="24" t="s">
        <v>674</v>
      </c>
      <c r="C204" s="56">
        <v>1500</v>
      </c>
      <c r="D204" s="90">
        <f t="shared" si="53"/>
        <v>0</v>
      </c>
      <c r="E204" s="56">
        <v>1500</v>
      </c>
      <c r="F204" s="90">
        <f t="shared" si="53"/>
        <v>0</v>
      </c>
      <c r="G204" s="91">
        <f t="shared" si="54"/>
        <v>696</v>
      </c>
      <c r="H204" s="91">
        <v>396</v>
      </c>
      <c r="I204" s="91">
        <v>300</v>
      </c>
      <c r="J204" s="91"/>
      <c r="K204" s="117"/>
      <c r="L204" s="6">
        <v>0</v>
      </c>
      <c r="M204" s="6">
        <v>0</v>
      </c>
      <c r="N204" s="6">
        <v>0</v>
      </c>
      <c r="O204" s="6">
        <v>0</v>
      </c>
      <c r="P204" s="117"/>
    </row>
    <row r="205" spans="1:16" outlineLevel="1" x14ac:dyDescent="0.25">
      <c r="A205" s="17">
        <f t="shared" si="55"/>
        <v>182</v>
      </c>
      <c r="B205" s="24" t="s">
        <v>675</v>
      </c>
      <c r="C205" s="56">
        <v>1000</v>
      </c>
      <c r="D205" s="90">
        <f t="shared" si="53"/>
        <v>0</v>
      </c>
      <c r="E205" s="56">
        <v>1000</v>
      </c>
      <c r="F205" s="90">
        <f t="shared" si="53"/>
        <v>0</v>
      </c>
      <c r="G205" s="91">
        <f t="shared" si="54"/>
        <v>0</v>
      </c>
      <c r="H205" s="56"/>
      <c r="I205" s="56"/>
      <c r="J205" s="56"/>
      <c r="K205" s="117"/>
      <c r="L205" s="6">
        <v>0</v>
      </c>
      <c r="M205" s="6">
        <v>0</v>
      </c>
      <c r="N205" s="6">
        <v>0</v>
      </c>
      <c r="O205" s="6">
        <v>0</v>
      </c>
      <c r="P205" s="117"/>
    </row>
    <row r="206" spans="1:16" outlineLevel="1" x14ac:dyDescent="0.25">
      <c r="A206" s="17">
        <f t="shared" si="55"/>
        <v>183</v>
      </c>
      <c r="B206" s="24" t="s">
        <v>676</v>
      </c>
      <c r="C206" s="56">
        <v>1500</v>
      </c>
      <c r="D206" s="90">
        <f t="shared" si="53"/>
        <v>0</v>
      </c>
      <c r="E206" s="56">
        <v>1500</v>
      </c>
      <c r="F206" s="90">
        <f t="shared" si="53"/>
        <v>0</v>
      </c>
      <c r="G206" s="91">
        <f t="shared" si="54"/>
        <v>868.6</v>
      </c>
      <c r="H206" s="91">
        <v>3.3</v>
      </c>
      <c r="I206" s="91">
        <v>205.3</v>
      </c>
      <c r="J206" s="91">
        <v>660</v>
      </c>
      <c r="K206" s="117"/>
      <c r="L206" s="6">
        <v>0</v>
      </c>
      <c r="M206" s="6">
        <v>0</v>
      </c>
      <c r="N206" s="6">
        <v>0</v>
      </c>
      <c r="O206" s="6">
        <v>0</v>
      </c>
      <c r="P206" s="117"/>
    </row>
    <row r="207" spans="1:16" outlineLevel="1" x14ac:dyDescent="0.25">
      <c r="A207" s="17">
        <f t="shared" si="55"/>
        <v>184</v>
      </c>
      <c r="B207" s="24" t="s">
        <v>677</v>
      </c>
      <c r="C207" s="56">
        <v>1500</v>
      </c>
      <c r="D207" s="90">
        <f t="shared" si="53"/>
        <v>0</v>
      </c>
      <c r="E207" s="56">
        <v>1500</v>
      </c>
      <c r="F207" s="90">
        <f t="shared" si="53"/>
        <v>0</v>
      </c>
      <c r="G207" s="91">
        <f t="shared" si="54"/>
        <v>0</v>
      </c>
      <c r="H207" s="91">
        <v>0</v>
      </c>
      <c r="I207" s="91"/>
      <c r="J207" s="91"/>
      <c r="K207" s="117"/>
      <c r="L207" s="6">
        <v>0</v>
      </c>
      <c r="M207" s="6">
        <v>0</v>
      </c>
      <c r="N207" s="6">
        <v>0</v>
      </c>
      <c r="O207" s="6">
        <v>0</v>
      </c>
      <c r="P207" s="117"/>
    </row>
    <row r="208" spans="1:16" outlineLevel="1" x14ac:dyDescent="0.25">
      <c r="A208" s="17">
        <f t="shared" si="55"/>
        <v>185</v>
      </c>
      <c r="B208" s="24" t="s">
        <v>678</v>
      </c>
      <c r="C208" s="56">
        <v>2000</v>
      </c>
      <c r="D208" s="90">
        <f t="shared" si="53"/>
        <v>0</v>
      </c>
      <c r="E208" s="56">
        <v>2000</v>
      </c>
      <c r="F208" s="90">
        <f t="shared" si="53"/>
        <v>0</v>
      </c>
      <c r="G208" s="91">
        <f t="shared" si="54"/>
        <v>0</v>
      </c>
      <c r="H208" s="56">
        <v>0</v>
      </c>
      <c r="I208" s="56"/>
      <c r="J208" s="91"/>
      <c r="K208" s="117"/>
      <c r="L208" s="6">
        <v>0</v>
      </c>
      <c r="M208" s="6">
        <v>0</v>
      </c>
      <c r="N208" s="6">
        <v>0</v>
      </c>
      <c r="O208" s="6">
        <v>0</v>
      </c>
      <c r="P208" s="117"/>
    </row>
    <row r="209" spans="1:16" outlineLevel="1" x14ac:dyDescent="0.25">
      <c r="A209" s="17">
        <f t="shared" si="55"/>
        <v>186</v>
      </c>
      <c r="B209" s="24" t="s">
        <v>679</v>
      </c>
      <c r="C209" s="56">
        <v>1500</v>
      </c>
      <c r="D209" s="90">
        <f t="shared" si="53"/>
        <v>0</v>
      </c>
      <c r="E209" s="56">
        <v>1500</v>
      </c>
      <c r="F209" s="90">
        <f t="shared" si="53"/>
        <v>0</v>
      </c>
      <c r="G209" s="91">
        <f t="shared" si="54"/>
        <v>0</v>
      </c>
      <c r="H209" s="91"/>
      <c r="I209" s="91"/>
      <c r="J209" s="91"/>
      <c r="K209" s="117"/>
      <c r="L209" s="6">
        <v>0</v>
      </c>
      <c r="M209" s="6">
        <v>0</v>
      </c>
      <c r="N209" s="6">
        <v>0</v>
      </c>
      <c r="O209" s="6">
        <v>0</v>
      </c>
      <c r="P209" s="117"/>
    </row>
    <row r="210" spans="1:16" outlineLevel="1" x14ac:dyDescent="0.25">
      <c r="A210" s="17">
        <f t="shared" si="55"/>
        <v>187</v>
      </c>
      <c r="B210" s="24" t="s">
        <v>680</v>
      </c>
      <c r="C210" s="56">
        <v>1500</v>
      </c>
      <c r="D210" s="90">
        <f t="shared" si="53"/>
        <v>0</v>
      </c>
      <c r="E210" s="56">
        <v>1500</v>
      </c>
      <c r="F210" s="90">
        <f t="shared" si="53"/>
        <v>0</v>
      </c>
      <c r="G210" s="91">
        <f t="shared" si="54"/>
        <v>0</v>
      </c>
      <c r="H210" s="91">
        <v>0</v>
      </c>
      <c r="I210" s="91"/>
      <c r="J210" s="91"/>
      <c r="K210" s="117"/>
      <c r="L210" s="6">
        <v>0</v>
      </c>
      <c r="M210" s="6">
        <v>0</v>
      </c>
      <c r="N210" s="6">
        <v>0</v>
      </c>
      <c r="O210" s="6">
        <v>0</v>
      </c>
      <c r="P210" s="117"/>
    </row>
    <row r="211" spans="1:16" outlineLevel="1" x14ac:dyDescent="0.25">
      <c r="A211" s="17">
        <f t="shared" si="55"/>
        <v>188</v>
      </c>
      <c r="B211" s="24" t="s">
        <v>681</v>
      </c>
      <c r="C211" s="56">
        <v>1000</v>
      </c>
      <c r="D211" s="90">
        <f t="shared" si="53"/>
        <v>0</v>
      </c>
      <c r="E211" s="56">
        <v>1000</v>
      </c>
      <c r="F211" s="90">
        <f t="shared" si="53"/>
        <v>0</v>
      </c>
      <c r="G211" s="91">
        <f t="shared" si="54"/>
        <v>0</v>
      </c>
      <c r="H211" s="91">
        <v>0</v>
      </c>
      <c r="I211" s="91"/>
      <c r="J211" s="91"/>
      <c r="K211" s="117"/>
      <c r="L211" s="6">
        <v>0</v>
      </c>
      <c r="M211" s="6">
        <v>0</v>
      </c>
      <c r="N211" s="6">
        <v>0</v>
      </c>
      <c r="O211" s="6">
        <v>0</v>
      </c>
      <c r="P211" s="117"/>
    </row>
    <row r="212" spans="1:16" outlineLevel="1" x14ac:dyDescent="0.25">
      <c r="A212" s="17">
        <f t="shared" si="55"/>
        <v>189</v>
      </c>
      <c r="B212" s="24" t="s">
        <v>682</v>
      </c>
      <c r="C212" s="56">
        <v>1500</v>
      </c>
      <c r="D212" s="90">
        <f t="shared" si="53"/>
        <v>0</v>
      </c>
      <c r="E212" s="56">
        <v>1500</v>
      </c>
      <c r="F212" s="90">
        <f t="shared" si="53"/>
        <v>0</v>
      </c>
      <c r="G212" s="91">
        <f t="shared" si="54"/>
        <v>0</v>
      </c>
      <c r="H212" s="56"/>
      <c r="I212" s="56"/>
      <c r="J212" s="56"/>
      <c r="K212" s="117"/>
      <c r="L212" s="6">
        <v>0</v>
      </c>
      <c r="M212" s="6">
        <v>0</v>
      </c>
      <c r="N212" s="6">
        <v>0</v>
      </c>
      <c r="O212" s="6">
        <v>0</v>
      </c>
      <c r="P212" s="117"/>
    </row>
    <row r="213" spans="1:16" outlineLevel="1" x14ac:dyDescent="0.25">
      <c r="A213" s="17">
        <f t="shared" si="55"/>
        <v>190</v>
      </c>
      <c r="B213" s="24" t="s">
        <v>683</v>
      </c>
      <c r="C213" s="56">
        <v>1500</v>
      </c>
      <c r="D213" s="90">
        <f t="shared" ref="D213:F216" si="56">SUM(D214:D236)</f>
        <v>0</v>
      </c>
      <c r="E213" s="56">
        <v>1500</v>
      </c>
      <c r="F213" s="90">
        <f t="shared" si="56"/>
        <v>0</v>
      </c>
      <c r="G213" s="91">
        <f t="shared" si="54"/>
        <v>0</v>
      </c>
      <c r="H213" s="91"/>
      <c r="I213" s="91"/>
      <c r="J213" s="91"/>
      <c r="K213" s="117"/>
      <c r="L213" s="6">
        <v>0</v>
      </c>
      <c r="M213" s="6">
        <v>0</v>
      </c>
      <c r="N213" s="6">
        <v>0</v>
      </c>
      <c r="O213" s="6">
        <v>0</v>
      </c>
      <c r="P213" s="117"/>
    </row>
    <row r="214" spans="1:16" outlineLevel="1" x14ac:dyDescent="0.25">
      <c r="A214" s="17">
        <f t="shared" si="55"/>
        <v>191</v>
      </c>
      <c r="B214" s="24" t="s">
        <v>684</v>
      </c>
      <c r="C214" s="56">
        <v>1500</v>
      </c>
      <c r="D214" s="90">
        <f t="shared" si="56"/>
        <v>0</v>
      </c>
      <c r="E214" s="56">
        <v>1500</v>
      </c>
      <c r="F214" s="90">
        <f t="shared" si="56"/>
        <v>0</v>
      </c>
      <c r="G214" s="91">
        <f t="shared" si="54"/>
        <v>0</v>
      </c>
      <c r="H214" s="91">
        <v>0</v>
      </c>
      <c r="I214" s="91"/>
      <c r="J214" s="91"/>
      <c r="K214" s="117"/>
      <c r="L214" s="6">
        <v>0</v>
      </c>
      <c r="M214" s="6">
        <v>0</v>
      </c>
      <c r="N214" s="6">
        <v>0</v>
      </c>
      <c r="O214" s="6">
        <v>0</v>
      </c>
      <c r="P214" s="117"/>
    </row>
    <row r="215" spans="1:16" outlineLevel="1" x14ac:dyDescent="0.25">
      <c r="A215" s="17">
        <f t="shared" si="55"/>
        <v>192</v>
      </c>
      <c r="B215" s="24" t="s">
        <v>685</v>
      </c>
      <c r="C215" s="56">
        <v>1500</v>
      </c>
      <c r="D215" s="90">
        <f t="shared" si="56"/>
        <v>0</v>
      </c>
      <c r="E215" s="56">
        <v>1500</v>
      </c>
      <c r="F215" s="90">
        <f t="shared" si="56"/>
        <v>0</v>
      </c>
      <c r="G215" s="91">
        <f t="shared" si="54"/>
        <v>551.20000000000005</v>
      </c>
      <c r="H215" s="56">
        <v>330</v>
      </c>
      <c r="I215" s="56">
        <v>221.2</v>
      </c>
      <c r="J215" s="56"/>
      <c r="K215" s="117"/>
      <c r="L215" s="6">
        <v>0</v>
      </c>
      <c r="M215" s="6">
        <v>0</v>
      </c>
      <c r="N215" s="6">
        <v>0</v>
      </c>
      <c r="O215" s="6">
        <v>0</v>
      </c>
      <c r="P215" s="117"/>
    </row>
    <row r="216" spans="1:16" outlineLevel="1" x14ac:dyDescent="0.25">
      <c r="A216" s="17">
        <f t="shared" si="55"/>
        <v>193</v>
      </c>
      <c r="B216" s="24" t="s">
        <v>686</v>
      </c>
      <c r="C216" s="56">
        <v>1500</v>
      </c>
      <c r="D216" s="90">
        <f t="shared" si="56"/>
        <v>0</v>
      </c>
      <c r="E216" s="56">
        <v>1500</v>
      </c>
      <c r="F216" s="90">
        <f t="shared" si="56"/>
        <v>0</v>
      </c>
      <c r="G216" s="91">
        <f t="shared" si="54"/>
        <v>543</v>
      </c>
      <c r="H216" s="91"/>
      <c r="I216" s="91">
        <v>180</v>
      </c>
      <c r="J216" s="91">
        <v>363</v>
      </c>
      <c r="K216" s="118"/>
      <c r="L216" s="6">
        <v>0</v>
      </c>
      <c r="M216" s="6">
        <v>0</v>
      </c>
      <c r="N216" s="6">
        <v>0</v>
      </c>
      <c r="O216" s="6">
        <v>0</v>
      </c>
      <c r="P216" s="118"/>
    </row>
    <row r="217" spans="1:16" x14ac:dyDescent="0.25">
      <c r="A217" s="20">
        <v>13</v>
      </c>
      <c r="B217" s="21" t="s">
        <v>687</v>
      </c>
      <c r="C217" s="5">
        <f>SUM(C218:C231)</f>
        <v>1500</v>
      </c>
      <c r="D217" s="5">
        <f t="shared" ref="D217:J217" si="57">SUM(D218:D231)</f>
        <v>0</v>
      </c>
      <c r="E217" s="5">
        <f t="shared" si="57"/>
        <v>1500</v>
      </c>
      <c r="F217" s="5">
        <f t="shared" si="57"/>
        <v>0</v>
      </c>
      <c r="G217" s="5">
        <f t="shared" si="57"/>
        <v>1700.6</v>
      </c>
      <c r="H217" s="5">
        <f t="shared" si="57"/>
        <v>150</v>
      </c>
      <c r="I217" s="5">
        <f t="shared" si="57"/>
        <v>1550.6</v>
      </c>
      <c r="J217" s="5">
        <f t="shared" si="57"/>
        <v>0</v>
      </c>
      <c r="K217" s="36">
        <f t="shared" ref="K217:P217" si="58">SUM(K218:K231)</f>
        <v>0</v>
      </c>
      <c r="L217" s="5">
        <f t="shared" si="58"/>
        <v>0</v>
      </c>
      <c r="M217" s="5">
        <f t="shared" si="58"/>
        <v>0</v>
      </c>
      <c r="N217" s="5">
        <f t="shared" si="58"/>
        <v>0</v>
      </c>
      <c r="O217" s="5">
        <f t="shared" si="58"/>
        <v>0</v>
      </c>
      <c r="P217" s="29">
        <f t="shared" si="58"/>
        <v>0</v>
      </c>
    </row>
    <row r="218" spans="1:16" ht="18.75" customHeight="1" outlineLevel="1" x14ac:dyDescent="0.25">
      <c r="A218" s="17">
        <f>+A216+1</f>
        <v>194</v>
      </c>
      <c r="B218" s="18" t="s">
        <v>495</v>
      </c>
      <c r="C218" s="90">
        <v>0</v>
      </c>
      <c r="D218" s="90">
        <f t="shared" ref="D218:F231" si="59">SUM(D219:D241)</f>
        <v>0</v>
      </c>
      <c r="E218" s="90">
        <v>0</v>
      </c>
      <c r="F218" s="90">
        <f t="shared" si="59"/>
        <v>0</v>
      </c>
      <c r="G218" s="90">
        <v>0</v>
      </c>
      <c r="H218" s="90">
        <v>0</v>
      </c>
      <c r="I218" s="90">
        <v>0</v>
      </c>
      <c r="J218" s="90">
        <v>0</v>
      </c>
      <c r="K218" s="116" t="s">
        <v>733</v>
      </c>
      <c r="L218" s="6">
        <v>0</v>
      </c>
      <c r="M218" s="6">
        <v>0</v>
      </c>
      <c r="N218" s="6">
        <v>0</v>
      </c>
      <c r="O218" s="6">
        <v>0</v>
      </c>
      <c r="P218" s="116" t="s">
        <v>733</v>
      </c>
    </row>
    <row r="219" spans="1:16" outlineLevel="1" x14ac:dyDescent="0.25">
      <c r="A219" s="17">
        <f>+A218+1</f>
        <v>195</v>
      </c>
      <c r="B219" s="18" t="s">
        <v>688</v>
      </c>
      <c r="C219" s="90">
        <v>1500</v>
      </c>
      <c r="D219" s="90">
        <f t="shared" si="59"/>
        <v>0</v>
      </c>
      <c r="E219" s="90">
        <v>1500</v>
      </c>
      <c r="F219" s="90">
        <f t="shared" si="59"/>
        <v>0</v>
      </c>
      <c r="G219" s="90">
        <f>H219+I219+J219</f>
        <v>1700.6</v>
      </c>
      <c r="H219" s="90">
        <v>150</v>
      </c>
      <c r="I219" s="90">
        <v>1550.6</v>
      </c>
      <c r="J219" s="90">
        <v>0</v>
      </c>
      <c r="K219" s="117"/>
      <c r="L219" s="6">
        <v>0</v>
      </c>
      <c r="M219" s="6">
        <v>0</v>
      </c>
      <c r="N219" s="6">
        <v>0</v>
      </c>
      <c r="O219" s="6">
        <v>0</v>
      </c>
      <c r="P219" s="117"/>
    </row>
    <row r="220" spans="1:16" outlineLevel="1" x14ac:dyDescent="0.25">
      <c r="A220" s="17">
        <f t="shared" ref="A220:A231" si="60">+A219+1</f>
        <v>196</v>
      </c>
      <c r="B220" s="18" t="s">
        <v>689</v>
      </c>
      <c r="C220" s="90">
        <f t="shared" ref="C220:J231" si="61">SUM(C221:C243)</f>
        <v>0</v>
      </c>
      <c r="D220" s="90">
        <f t="shared" si="59"/>
        <v>0</v>
      </c>
      <c r="E220" s="90">
        <f t="shared" si="61"/>
        <v>0</v>
      </c>
      <c r="F220" s="90">
        <f t="shared" si="61"/>
        <v>0</v>
      </c>
      <c r="G220" s="90">
        <f t="shared" si="61"/>
        <v>0</v>
      </c>
      <c r="H220" s="90">
        <f t="shared" si="61"/>
        <v>0</v>
      </c>
      <c r="I220" s="90">
        <f t="shared" si="61"/>
        <v>0</v>
      </c>
      <c r="J220" s="90">
        <f t="shared" si="61"/>
        <v>0</v>
      </c>
      <c r="K220" s="117"/>
      <c r="L220" s="6">
        <v>0</v>
      </c>
      <c r="M220" s="6">
        <v>0</v>
      </c>
      <c r="N220" s="6">
        <v>0</v>
      </c>
      <c r="O220" s="6">
        <v>0</v>
      </c>
      <c r="P220" s="117"/>
    </row>
    <row r="221" spans="1:16" outlineLevel="1" x14ac:dyDescent="0.25">
      <c r="A221" s="17">
        <f t="shared" si="60"/>
        <v>197</v>
      </c>
      <c r="B221" s="24" t="s">
        <v>690</v>
      </c>
      <c r="C221" s="90">
        <f t="shared" si="61"/>
        <v>0</v>
      </c>
      <c r="D221" s="90">
        <f t="shared" si="59"/>
        <v>0</v>
      </c>
      <c r="E221" s="90">
        <f t="shared" si="61"/>
        <v>0</v>
      </c>
      <c r="F221" s="90">
        <f t="shared" si="61"/>
        <v>0</v>
      </c>
      <c r="G221" s="90">
        <f t="shared" si="61"/>
        <v>0</v>
      </c>
      <c r="H221" s="90">
        <f t="shared" si="61"/>
        <v>0</v>
      </c>
      <c r="I221" s="90">
        <f t="shared" si="61"/>
        <v>0</v>
      </c>
      <c r="J221" s="90">
        <f t="shared" si="61"/>
        <v>0</v>
      </c>
      <c r="K221" s="117"/>
      <c r="L221" s="6">
        <v>0</v>
      </c>
      <c r="M221" s="6">
        <v>0</v>
      </c>
      <c r="N221" s="6">
        <v>0</v>
      </c>
      <c r="O221" s="6">
        <v>0</v>
      </c>
      <c r="P221" s="117"/>
    </row>
    <row r="222" spans="1:16" outlineLevel="1" x14ac:dyDescent="0.25">
      <c r="A222" s="17">
        <f t="shared" si="60"/>
        <v>198</v>
      </c>
      <c r="B222" s="24" t="s">
        <v>691</v>
      </c>
      <c r="C222" s="90">
        <f t="shared" si="61"/>
        <v>0</v>
      </c>
      <c r="D222" s="90">
        <f t="shared" si="59"/>
        <v>0</v>
      </c>
      <c r="E222" s="90">
        <f t="shared" si="61"/>
        <v>0</v>
      </c>
      <c r="F222" s="90">
        <f t="shared" si="61"/>
        <v>0</v>
      </c>
      <c r="G222" s="90">
        <f t="shared" si="61"/>
        <v>0</v>
      </c>
      <c r="H222" s="90">
        <f t="shared" si="61"/>
        <v>0</v>
      </c>
      <c r="I222" s="90">
        <f t="shared" si="61"/>
        <v>0</v>
      </c>
      <c r="J222" s="90">
        <f t="shared" si="61"/>
        <v>0</v>
      </c>
      <c r="K222" s="117"/>
      <c r="L222" s="6">
        <v>0</v>
      </c>
      <c r="M222" s="6">
        <v>0</v>
      </c>
      <c r="N222" s="6">
        <v>0</v>
      </c>
      <c r="O222" s="6">
        <v>0</v>
      </c>
      <c r="P222" s="117"/>
    </row>
    <row r="223" spans="1:16" outlineLevel="1" x14ac:dyDescent="0.25">
      <c r="A223" s="17">
        <f t="shared" si="60"/>
        <v>199</v>
      </c>
      <c r="B223" s="24" t="s">
        <v>692</v>
      </c>
      <c r="C223" s="90">
        <f t="shared" si="61"/>
        <v>0</v>
      </c>
      <c r="D223" s="90">
        <f t="shared" si="59"/>
        <v>0</v>
      </c>
      <c r="E223" s="90">
        <f t="shared" si="61"/>
        <v>0</v>
      </c>
      <c r="F223" s="90">
        <f t="shared" si="61"/>
        <v>0</v>
      </c>
      <c r="G223" s="90">
        <f t="shared" si="61"/>
        <v>0</v>
      </c>
      <c r="H223" s="90">
        <f t="shared" si="61"/>
        <v>0</v>
      </c>
      <c r="I223" s="90">
        <f t="shared" si="61"/>
        <v>0</v>
      </c>
      <c r="J223" s="90">
        <f t="shared" si="61"/>
        <v>0</v>
      </c>
      <c r="K223" s="117"/>
      <c r="L223" s="6">
        <v>0</v>
      </c>
      <c r="M223" s="6">
        <v>0</v>
      </c>
      <c r="N223" s="6">
        <v>0</v>
      </c>
      <c r="O223" s="6">
        <v>0</v>
      </c>
      <c r="P223" s="117"/>
    </row>
    <row r="224" spans="1:16" outlineLevel="1" x14ac:dyDescent="0.25">
      <c r="A224" s="17">
        <f t="shared" si="60"/>
        <v>200</v>
      </c>
      <c r="B224" s="24" t="s">
        <v>693</v>
      </c>
      <c r="C224" s="90">
        <f t="shared" si="61"/>
        <v>0</v>
      </c>
      <c r="D224" s="90">
        <f t="shared" si="59"/>
        <v>0</v>
      </c>
      <c r="E224" s="90">
        <f t="shared" si="61"/>
        <v>0</v>
      </c>
      <c r="F224" s="90">
        <f t="shared" si="61"/>
        <v>0</v>
      </c>
      <c r="G224" s="90">
        <f t="shared" si="61"/>
        <v>0</v>
      </c>
      <c r="H224" s="90">
        <f t="shared" si="61"/>
        <v>0</v>
      </c>
      <c r="I224" s="90">
        <f t="shared" si="61"/>
        <v>0</v>
      </c>
      <c r="J224" s="90">
        <f t="shared" si="61"/>
        <v>0</v>
      </c>
      <c r="K224" s="117"/>
      <c r="L224" s="6">
        <v>0</v>
      </c>
      <c r="M224" s="6">
        <v>0</v>
      </c>
      <c r="N224" s="6">
        <v>0</v>
      </c>
      <c r="O224" s="6">
        <v>0</v>
      </c>
      <c r="P224" s="117"/>
    </row>
    <row r="225" spans="1:16" outlineLevel="1" x14ac:dyDescent="0.25">
      <c r="A225" s="17">
        <f t="shared" si="60"/>
        <v>201</v>
      </c>
      <c r="B225" s="24" t="s">
        <v>694</v>
      </c>
      <c r="C225" s="90">
        <f t="shared" si="61"/>
        <v>0</v>
      </c>
      <c r="D225" s="90">
        <f t="shared" si="59"/>
        <v>0</v>
      </c>
      <c r="E225" s="90">
        <f t="shared" si="61"/>
        <v>0</v>
      </c>
      <c r="F225" s="90">
        <f t="shared" si="61"/>
        <v>0</v>
      </c>
      <c r="G225" s="90">
        <f t="shared" si="61"/>
        <v>0</v>
      </c>
      <c r="H225" s="90">
        <f t="shared" si="61"/>
        <v>0</v>
      </c>
      <c r="I225" s="90">
        <f t="shared" si="61"/>
        <v>0</v>
      </c>
      <c r="J225" s="90">
        <f t="shared" si="61"/>
        <v>0</v>
      </c>
      <c r="K225" s="117"/>
      <c r="L225" s="6">
        <v>0</v>
      </c>
      <c r="M225" s="6">
        <v>0</v>
      </c>
      <c r="N225" s="6">
        <v>0</v>
      </c>
      <c r="O225" s="6">
        <v>0</v>
      </c>
      <c r="P225" s="117"/>
    </row>
    <row r="226" spans="1:16" outlineLevel="1" x14ac:dyDescent="0.25">
      <c r="A226" s="17">
        <f t="shared" si="60"/>
        <v>202</v>
      </c>
      <c r="B226" s="24" t="s">
        <v>695</v>
      </c>
      <c r="C226" s="90">
        <f t="shared" si="61"/>
        <v>0</v>
      </c>
      <c r="D226" s="90">
        <f t="shared" si="59"/>
        <v>0</v>
      </c>
      <c r="E226" s="90">
        <f t="shared" si="61"/>
        <v>0</v>
      </c>
      <c r="F226" s="90">
        <f t="shared" si="61"/>
        <v>0</v>
      </c>
      <c r="G226" s="90">
        <f t="shared" si="61"/>
        <v>0</v>
      </c>
      <c r="H226" s="90">
        <f t="shared" si="61"/>
        <v>0</v>
      </c>
      <c r="I226" s="90">
        <f t="shared" si="61"/>
        <v>0</v>
      </c>
      <c r="J226" s="90">
        <f t="shared" si="61"/>
        <v>0</v>
      </c>
      <c r="K226" s="117"/>
      <c r="L226" s="6">
        <v>0</v>
      </c>
      <c r="M226" s="6">
        <v>0</v>
      </c>
      <c r="N226" s="6">
        <v>0</v>
      </c>
      <c r="O226" s="6">
        <v>0</v>
      </c>
      <c r="P226" s="117"/>
    </row>
    <row r="227" spans="1:16" outlineLevel="1" x14ac:dyDescent="0.25">
      <c r="A227" s="17">
        <f t="shared" si="60"/>
        <v>203</v>
      </c>
      <c r="B227" s="24" t="s">
        <v>696</v>
      </c>
      <c r="C227" s="90">
        <f t="shared" si="61"/>
        <v>0</v>
      </c>
      <c r="D227" s="90">
        <f t="shared" si="59"/>
        <v>0</v>
      </c>
      <c r="E227" s="90">
        <f t="shared" si="61"/>
        <v>0</v>
      </c>
      <c r="F227" s="90">
        <f t="shared" si="61"/>
        <v>0</v>
      </c>
      <c r="G227" s="90">
        <f t="shared" si="61"/>
        <v>0</v>
      </c>
      <c r="H227" s="90">
        <f t="shared" si="61"/>
        <v>0</v>
      </c>
      <c r="I227" s="90">
        <f t="shared" si="61"/>
        <v>0</v>
      </c>
      <c r="J227" s="90">
        <f t="shared" si="61"/>
        <v>0</v>
      </c>
      <c r="K227" s="117"/>
      <c r="L227" s="6">
        <v>0</v>
      </c>
      <c r="M227" s="6">
        <v>0</v>
      </c>
      <c r="N227" s="6">
        <v>0</v>
      </c>
      <c r="O227" s="6">
        <v>0</v>
      </c>
      <c r="P227" s="117"/>
    </row>
    <row r="228" spans="1:16" outlineLevel="1" x14ac:dyDescent="0.25">
      <c r="A228" s="17">
        <f t="shared" si="60"/>
        <v>204</v>
      </c>
      <c r="B228" s="24" t="s">
        <v>697</v>
      </c>
      <c r="C228" s="90">
        <f t="shared" si="61"/>
        <v>0</v>
      </c>
      <c r="D228" s="90">
        <f t="shared" si="59"/>
        <v>0</v>
      </c>
      <c r="E228" s="90">
        <f t="shared" si="61"/>
        <v>0</v>
      </c>
      <c r="F228" s="90">
        <f t="shared" si="61"/>
        <v>0</v>
      </c>
      <c r="G228" s="90">
        <f t="shared" si="61"/>
        <v>0</v>
      </c>
      <c r="H228" s="90">
        <f t="shared" si="61"/>
        <v>0</v>
      </c>
      <c r="I228" s="90">
        <f t="shared" si="61"/>
        <v>0</v>
      </c>
      <c r="J228" s="90">
        <f t="shared" si="61"/>
        <v>0</v>
      </c>
      <c r="K228" s="117"/>
      <c r="L228" s="6">
        <v>0</v>
      </c>
      <c r="M228" s="6">
        <v>0</v>
      </c>
      <c r="N228" s="6">
        <v>0</v>
      </c>
      <c r="O228" s="6">
        <v>0</v>
      </c>
      <c r="P228" s="117"/>
    </row>
    <row r="229" spans="1:16" outlineLevel="1" x14ac:dyDescent="0.25">
      <c r="A229" s="17">
        <f t="shared" si="60"/>
        <v>205</v>
      </c>
      <c r="B229" s="24" t="s">
        <v>698</v>
      </c>
      <c r="C229" s="90">
        <f t="shared" si="61"/>
        <v>0</v>
      </c>
      <c r="D229" s="90">
        <f t="shared" si="59"/>
        <v>0</v>
      </c>
      <c r="E229" s="90">
        <f t="shared" si="61"/>
        <v>0</v>
      </c>
      <c r="F229" s="90">
        <f t="shared" si="61"/>
        <v>0</v>
      </c>
      <c r="G229" s="90">
        <f t="shared" si="61"/>
        <v>0</v>
      </c>
      <c r="H229" s="90">
        <f t="shared" si="61"/>
        <v>0</v>
      </c>
      <c r="I229" s="90">
        <f t="shared" si="61"/>
        <v>0</v>
      </c>
      <c r="J229" s="90">
        <f t="shared" si="61"/>
        <v>0</v>
      </c>
      <c r="K229" s="117"/>
      <c r="L229" s="6">
        <v>0</v>
      </c>
      <c r="M229" s="6">
        <v>0</v>
      </c>
      <c r="N229" s="6">
        <v>0</v>
      </c>
      <c r="O229" s="6">
        <v>0</v>
      </c>
      <c r="P229" s="117"/>
    </row>
    <row r="230" spans="1:16" outlineLevel="1" x14ac:dyDescent="0.25">
      <c r="A230" s="17">
        <f t="shared" si="60"/>
        <v>206</v>
      </c>
      <c r="B230" s="24" t="s">
        <v>699</v>
      </c>
      <c r="C230" s="90">
        <f t="shared" si="61"/>
        <v>0</v>
      </c>
      <c r="D230" s="90">
        <f t="shared" si="59"/>
        <v>0</v>
      </c>
      <c r="E230" s="90">
        <f t="shared" si="61"/>
        <v>0</v>
      </c>
      <c r="F230" s="90">
        <f t="shared" si="61"/>
        <v>0</v>
      </c>
      <c r="G230" s="90">
        <f t="shared" si="61"/>
        <v>0</v>
      </c>
      <c r="H230" s="90">
        <f t="shared" si="61"/>
        <v>0</v>
      </c>
      <c r="I230" s="90">
        <f t="shared" si="61"/>
        <v>0</v>
      </c>
      <c r="J230" s="90">
        <f t="shared" si="61"/>
        <v>0</v>
      </c>
      <c r="K230" s="117"/>
      <c r="L230" s="6">
        <v>0</v>
      </c>
      <c r="M230" s="6">
        <v>0</v>
      </c>
      <c r="N230" s="6">
        <v>0</v>
      </c>
      <c r="O230" s="6">
        <v>0</v>
      </c>
      <c r="P230" s="117"/>
    </row>
    <row r="231" spans="1:16" outlineLevel="1" x14ac:dyDescent="0.25">
      <c r="A231" s="17">
        <f t="shared" si="60"/>
        <v>207</v>
      </c>
      <c r="B231" s="24" t="s">
        <v>700</v>
      </c>
      <c r="C231" s="90">
        <f t="shared" si="61"/>
        <v>0</v>
      </c>
      <c r="D231" s="90">
        <f t="shared" si="59"/>
        <v>0</v>
      </c>
      <c r="E231" s="90">
        <f t="shared" si="61"/>
        <v>0</v>
      </c>
      <c r="F231" s="90">
        <f t="shared" si="61"/>
        <v>0</v>
      </c>
      <c r="G231" s="90">
        <f t="shared" si="61"/>
        <v>0</v>
      </c>
      <c r="H231" s="90">
        <f t="shared" si="61"/>
        <v>0</v>
      </c>
      <c r="I231" s="90">
        <f t="shared" si="61"/>
        <v>0</v>
      </c>
      <c r="J231" s="90">
        <f t="shared" si="61"/>
        <v>0</v>
      </c>
      <c r="K231" s="118"/>
      <c r="L231" s="6">
        <v>0</v>
      </c>
      <c r="M231" s="6">
        <v>0</v>
      </c>
      <c r="N231" s="6">
        <v>0</v>
      </c>
      <c r="O231" s="6">
        <v>0</v>
      </c>
      <c r="P231" s="118"/>
    </row>
    <row r="232" spans="1:16" x14ac:dyDescent="0.25">
      <c r="A232" s="20">
        <v>14</v>
      </c>
      <c r="B232" s="21" t="s">
        <v>701</v>
      </c>
      <c r="C232" s="5">
        <f>SUM(C233:C245)</f>
        <v>0</v>
      </c>
      <c r="D232" s="5">
        <f>SUM(D233:D245)</f>
        <v>0</v>
      </c>
      <c r="E232" s="5">
        <f>SUM(E233:E245)</f>
        <v>0</v>
      </c>
      <c r="F232" s="5">
        <f>SUM(F233:F245)</f>
        <v>0</v>
      </c>
      <c r="G232" s="5">
        <f>SUM(G233:G246)</f>
        <v>0</v>
      </c>
      <c r="H232" s="5">
        <f>SUM(H233:H246)</f>
        <v>0</v>
      </c>
      <c r="I232" s="5">
        <f>SUM(I233:I246)</f>
        <v>0</v>
      </c>
      <c r="J232" s="5">
        <f>SUM(J233:J246)</f>
        <v>0</v>
      </c>
      <c r="K232" s="36">
        <f>SUM(K233:K246)</f>
        <v>0</v>
      </c>
      <c r="L232" s="5">
        <f>SUM(L233:L245)</f>
        <v>50128.071000000004</v>
      </c>
      <c r="M232" s="5">
        <f>SUM(M233:M245)</f>
        <v>0</v>
      </c>
      <c r="N232" s="5">
        <f>SUM(N233:N245)</f>
        <v>10608.071000000002</v>
      </c>
      <c r="O232" s="5">
        <f>SUM(O233:O245)</f>
        <v>39520</v>
      </c>
      <c r="P232" s="29">
        <f>SUM(P233:P245)</f>
        <v>0</v>
      </c>
    </row>
    <row r="233" spans="1:16" ht="18.75" customHeight="1" outlineLevel="1" x14ac:dyDescent="0.25">
      <c r="A233" s="17">
        <f>+A231+1</f>
        <v>208</v>
      </c>
      <c r="B233" s="18" t="s">
        <v>702</v>
      </c>
      <c r="C233" s="6">
        <v>0</v>
      </c>
      <c r="D233" s="55">
        <v>0</v>
      </c>
      <c r="E233" s="55">
        <v>0</v>
      </c>
      <c r="F233" s="55">
        <v>0</v>
      </c>
      <c r="G233" s="6">
        <v>0</v>
      </c>
      <c r="H233" s="6">
        <v>0</v>
      </c>
      <c r="I233" s="6">
        <v>0</v>
      </c>
      <c r="J233" s="6">
        <v>0</v>
      </c>
      <c r="K233" s="116" t="s">
        <v>733</v>
      </c>
      <c r="L233" s="97">
        <f>M233+N233+O233</f>
        <v>50128.071000000004</v>
      </c>
      <c r="M233" s="93"/>
      <c r="N233" s="93">
        <v>10608.071000000002</v>
      </c>
      <c r="O233" s="93">
        <v>39520</v>
      </c>
      <c r="P233" s="116" t="s">
        <v>733</v>
      </c>
    </row>
    <row r="234" spans="1:16" outlineLevel="1" x14ac:dyDescent="0.25">
      <c r="A234" s="17">
        <f t="shared" ref="A234:A245" si="62">+A233+1</f>
        <v>209</v>
      </c>
      <c r="B234" s="19" t="s">
        <v>703</v>
      </c>
      <c r="C234" s="6">
        <v>0</v>
      </c>
      <c r="D234" s="55">
        <v>0</v>
      </c>
      <c r="E234" s="55">
        <v>0</v>
      </c>
      <c r="F234" s="55">
        <v>0</v>
      </c>
      <c r="G234" s="6">
        <v>0</v>
      </c>
      <c r="H234" s="6">
        <v>0</v>
      </c>
      <c r="I234" s="6">
        <v>0</v>
      </c>
      <c r="J234" s="6">
        <v>0</v>
      </c>
      <c r="K234" s="117"/>
      <c r="L234" s="6">
        <v>0</v>
      </c>
      <c r="M234" s="6">
        <v>0</v>
      </c>
      <c r="N234" s="6">
        <v>0</v>
      </c>
      <c r="O234" s="6">
        <v>0</v>
      </c>
      <c r="P234" s="117"/>
    </row>
    <row r="235" spans="1:16" outlineLevel="1" x14ac:dyDescent="0.25">
      <c r="A235" s="17">
        <f t="shared" si="62"/>
        <v>210</v>
      </c>
      <c r="B235" s="19" t="s">
        <v>704</v>
      </c>
      <c r="C235" s="6">
        <v>0</v>
      </c>
      <c r="D235" s="55">
        <v>0</v>
      </c>
      <c r="E235" s="55">
        <v>0</v>
      </c>
      <c r="F235" s="55">
        <v>0</v>
      </c>
      <c r="G235" s="6">
        <v>0</v>
      </c>
      <c r="H235" s="6">
        <v>0</v>
      </c>
      <c r="I235" s="6">
        <v>0</v>
      </c>
      <c r="J235" s="6">
        <v>0</v>
      </c>
      <c r="K235" s="117"/>
      <c r="L235" s="6">
        <v>0</v>
      </c>
      <c r="M235" s="6">
        <v>0</v>
      </c>
      <c r="N235" s="6">
        <v>0</v>
      </c>
      <c r="O235" s="6">
        <v>0</v>
      </c>
      <c r="P235" s="117"/>
    </row>
    <row r="236" spans="1:16" outlineLevel="1" x14ac:dyDescent="0.25">
      <c r="A236" s="17">
        <f t="shared" si="62"/>
        <v>211</v>
      </c>
      <c r="B236" s="19" t="s">
        <v>705</v>
      </c>
      <c r="C236" s="6">
        <v>0</v>
      </c>
      <c r="D236" s="55">
        <v>0</v>
      </c>
      <c r="E236" s="55">
        <v>0</v>
      </c>
      <c r="F236" s="55">
        <v>0</v>
      </c>
      <c r="G236" s="6">
        <v>0</v>
      </c>
      <c r="H236" s="6">
        <v>0</v>
      </c>
      <c r="I236" s="6">
        <v>0</v>
      </c>
      <c r="J236" s="6">
        <v>0</v>
      </c>
      <c r="K236" s="117"/>
      <c r="L236" s="6">
        <v>0</v>
      </c>
      <c r="M236" s="6">
        <v>0</v>
      </c>
      <c r="N236" s="6">
        <v>0</v>
      </c>
      <c r="O236" s="6">
        <v>0</v>
      </c>
      <c r="P236" s="117"/>
    </row>
    <row r="237" spans="1:16" outlineLevel="1" x14ac:dyDescent="0.25">
      <c r="A237" s="17">
        <f t="shared" si="62"/>
        <v>212</v>
      </c>
      <c r="B237" s="19" t="s">
        <v>706</v>
      </c>
      <c r="C237" s="6">
        <v>0</v>
      </c>
      <c r="D237" s="55">
        <v>0</v>
      </c>
      <c r="E237" s="55">
        <v>0</v>
      </c>
      <c r="F237" s="55">
        <v>0</v>
      </c>
      <c r="G237" s="6">
        <v>0</v>
      </c>
      <c r="H237" s="6">
        <v>0</v>
      </c>
      <c r="I237" s="6">
        <v>0</v>
      </c>
      <c r="J237" s="6">
        <v>0</v>
      </c>
      <c r="K237" s="117"/>
      <c r="L237" s="6">
        <v>0</v>
      </c>
      <c r="M237" s="6">
        <v>0</v>
      </c>
      <c r="N237" s="6">
        <v>0</v>
      </c>
      <c r="O237" s="6">
        <v>0</v>
      </c>
      <c r="P237" s="117"/>
    </row>
    <row r="238" spans="1:16" outlineLevel="1" x14ac:dyDescent="0.25">
      <c r="A238" s="17">
        <f t="shared" si="62"/>
        <v>213</v>
      </c>
      <c r="B238" s="19" t="s">
        <v>707</v>
      </c>
      <c r="C238" s="6">
        <v>0</v>
      </c>
      <c r="D238" s="55">
        <v>0</v>
      </c>
      <c r="E238" s="55">
        <v>0</v>
      </c>
      <c r="F238" s="55">
        <v>0</v>
      </c>
      <c r="G238" s="6">
        <v>0</v>
      </c>
      <c r="H238" s="6">
        <v>0</v>
      </c>
      <c r="I238" s="6">
        <v>0</v>
      </c>
      <c r="J238" s="6">
        <v>0</v>
      </c>
      <c r="K238" s="117"/>
      <c r="L238" s="6">
        <v>0</v>
      </c>
      <c r="M238" s="6">
        <v>0</v>
      </c>
      <c r="N238" s="6">
        <v>0</v>
      </c>
      <c r="O238" s="6">
        <v>0</v>
      </c>
      <c r="P238" s="117"/>
    </row>
    <row r="239" spans="1:16" outlineLevel="1" x14ac:dyDescent="0.25">
      <c r="A239" s="17">
        <f t="shared" si="62"/>
        <v>214</v>
      </c>
      <c r="B239" s="19" t="s">
        <v>708</v>
      </c>
      <c r="C239" s="6">
        <v>0</v>
      </c>
      <c r="D239" s="55">
        <v>0</v>
      </c>
      <c r="E239" s="55">
        <v>0</v>
      </c>
      <c r="F239" s="55">
        <v>0</v>
      </c>
      <c r="G239" s="6">
        <v>0</v>
      </c>
      <c r="H239" s="6">
        <v>0</v>
      </c>
      <c r="I239" s="6">
        <v>0</v>
      </c>
      <c r="J239" s="6">
        <v>0</v>
      </c>
      <c r="K239" s="117"/>
      <c r="L239" s="6">
        <v>0</v>
      </c>
      <c r="M239" s="6">
        <v>0</v>
      </c>
      <c r="N239" s="6">
        <v>0</v>
      </c>
      <c r="O239" s="6">
        <v>0</v>
      </c>
      <c r="P239" s="117"/>
    </row>
    <row r="240" spans="1:16" outlineLevel="1" x14ac:dyDescent="0.25">
      <c r="A240" s="17">
        <f t="shared" si="62"/>
        <v>215</v>
      </c>
      <c r="B240" s="19" t="s">
        <v>709</v>
      </c>
      <c r="C240" s="6">
        <v>0</v>
      </c>
      <c r="D240" s="55">
        <v>0</v>
      </c>
      <c r="E240" s="55">
        <v>0</v>
      </c>
      <c r="F240" s="55">
        <v>0</v>
      </c>
      <c r="G240" s="6">
        <v>0</v>
      </c>
      <c r="H240" s="6">
        <v>0</v>
      </c>
      <c r="I240" s="6">
        <v>0</v>
      </c>
      <c r="J240" s="6">
        <v>0</v>
      </c>
      <c r="K240" s="117"/>
      <c r="L240" s="6">
        <v>0</v>
      </c>
      <c r="M240" s="6">
        <v>0</v>
      </c>
      <c r="N240" s="6">
        <v>0</v>
      </c>
      <c r="O240" s="6">
        <v>0</v>
      </c>
      <c r="P240" s="117"/>
    </row>
    <row r="241" spans="1:16" outlineLevel="1" x14ac:dyDescent="0.25">
      <c r="A241" s="17">
        <f t="shared" si="62"/>
        <v>216</v>
      </c>
      <c r="B241" s="19" t="s">
        <v>710</v>
      </c>
      <c r="C241" s="6">
        <v>0</v>
      </c>
      <c r="D241" s="55">
        <v>0</v>
      </c>
      <c r="E241" s="55">
        <v>0</v>
      </c>
      <c r="F241" s="55">
        <v>0</v>
      </c>
      <c r="G241" s="6">
        <v>0</v>
      </c>
      <c r="H241" s="6">
        <v>0</v>
      </c>
      <c r="I241" s="6">
        <v>0</v>
      </c>
      <c r="J241" s="6">
        <v>0</v>
      </c>
      <c r="K241" s="117"/>
      <c r="L241" s="6">
        <v>0</v>
      </c>
      <c r="M241" s="6">
        <v>0</v>
      </c>
      <c r="N241" s="6">
        <v>0</v>
      </c>
      <c r="O241" s="6">
        <v>0</v>
      </c>
      <c r="P241" s="117"/>
    </row>
    <row r="242" spans="1:16" outlineLevel="1" x14ac:dyDescent="0.25">
      <c r="A242" s="17">
        <f t="shared" si="62"/>
        <v>217</v>
      </c>
      <c r="B242" s="19" t="s">
        <v>711</v>
      </c>
      <c r="C242" s="6">
        <v>0</v>
      </c>
      <c r="D242" s="55">
        <v>0</v>
      </c>
      <c r="E242" s="55">
        <v>0</v>
      </c>
      <c r="F242" s="55">
        <v>0</v>
      </c>
      <c r="G242" s="6">
        <v>0</v>
      </c>
      <c r="H242" s="6">
        <v>0</v>
      </c>
      <c r="I242" s="6">
        <v>0</v>
      </c>
      <c r="J242" s="6">
        <v>0</v>
      </c>
      <c r="K242" s="117"/>
      <c r="L242" s="6">
        <v>0</v>
      </c>
      <c r="M242" s="6">
        <v>0</v>
      </c>
      <c r="N242" s="6">
        <v>0</v>
      </c>
      <c r="O242" s="6">
        <v>0</v>
      </c>
      <c r="P242" s="117"/>
    </row>
    <row r="243" spans="1:16" outlineLevel="1" x14ac:dyDescent="0.25">
      <c r="A243" s="17">
        <f t="shared" si="62"/>
        <v>218</v>
      </c>
      <c r="B243" s="19" t="s">
        <v>712</v>
      </c>
      <c r="C243" s="6">
        <v>0</v>
      </c>
      <c r="D243" s="55">
        <v>0</v>
      </c>
      <c r="E243" s="55">
        <v>0</v>
      </c>
      <c r="F243" s="55">
        <v>0</v>
      </c>
      <c r="G243" s="6">
        <v>0</v>
      </c>
      <c r="H243" s="6">
        <v>0</v>
      </c>
      <c r="I243" s="6">
        <v>0</v>
      </c>
      <c r="J243" s="6">
        <v>0</v>
      </c>
      <c r="K243" s="117"/>
      <c r="L243" s="6">
        <v>0</v>
      </c>
      <c r="M243" s="6">
        <v>0</v>
      </c>
      <c r="N243" s="6">
        <v>0</v>
      </c>
      <c r="O243" s="6">
        <v>0</v>
      </c>
      <c r="P243" s="117"/>
    </row>
    <row r="244" spans="1:16" outlineLevel="1" x14ac:dyDescent="0.25">
      <c r="A244" s="17">
        <f t="shared" si="62"/>
        <v>219</v>
      </c>
      <c r="B244" s="19" t="s">
        <v>713</v>
      </c>
      <c r="C244" s="6">
        <v>0</v>
      </c>
      <c r="D244" s="55">
        <v>0</v>
      </c>
      <c r="E244" s="55">
        <v>0</v>
      </c>
      <c r="F244" s="55">
        <v>0</v>
      </c>
      <c r="G244" s="6">
        <v>0</v>
      </c>
      <c r="H244" s="6">
        <v>0</v>
      </c>
      <c r="I244" s="6">
        <v>0</v>
      </c>
      <c r="J244" s="6">
        <v>0</v>
      </c>
      <c r="K244" s="117"/>
      <c r="L244" s="6">
        <v>0</v>
      </c>
      <c r="M244" s="6">
        <v>0</v>
      </c>
      <c r="N244" s="6">
        <v>0</v>
      </c>
      <c r="O244" s="6">
        <v>0</v>
      </c>
      <c r="P244" s="117"/>
    </row>
    <row r="245" spans="1:16" ht="19.5" outlineLevel="1" thickBot="1" x14ac:dyDescent="0.3">
      <c r="A245" s="27">
        <f t="shared" si="62"/>
        <v>220</v>
      </c>
      <c r="B245" s="28" t="s">
        <v>714</v>
      </c>
      <c r="C245" s="8">
        <v>0</v>
      </c>
      <c r="D245" s="64">
        <v>0</v>
      </c>
      <c r="E245" s="64">
        <v>0</v>
      </c>
      <c r="F245" s="64">
        <v>0</v>
      </c>
      <c r="G245" s="8">
        <v>0</v>
      </c>
      <c r="H245" s="8">
        <v>0</v>
      </c>
      <c r="I245" s="8">
        <v>0</v>
      </c>
      <c r="J245" s="8">
        <v>0</v>
      </c>
      <c r="K245" s="143"/>
      <c r="L245" s="8">
        <v>0</v>
      </c>
      <c r="M245" s="8">
        <v>0</v>
      </c>
      <c r="N245" s="8">
        <v>0</v>
      </c>
      <c r="O245" s="8">
        <v>0</v>
      </c>
      <c r="P245" s="143"/>
    </row>
    <row r="246" spans="1:16" x14ac:dyDescent="0.25">
      <c r="L246" s="48"/>
    </row>
  </sheetData>
  <mergeCells count="38">
    <mergeCell ref="K143:K154"/>
    <mergeCell ref="P143:P154"/>
    <mergeCell ref="K218:K231"/>
    <mergeCell ref="P218:P231"/>
    <mergeCell ref="K233:K245"/>
    <mergeCell ref="P233:P245"/>
    <mergeCell ref="K156:K171"/>
    <mergeCell ref="P156:P171"/>
    <mergeCell ref="K173:K195"/>
    <mergeCell ref="P173:P195"/>
    <mergeCell ref="K197:K216"/>
    <mergeCell ref="P197:P216"/>
    <mergeCell ref="K97:K108"/>
    <mergeCell ref="P97:P108"/>
    <mergeCell ref="K110:K123"/>
    <mergeCell ref="P110:P123"/>
    <mergeCell ref="K125:K141"/>
    <mergeCell ref="P125:P141"/>
    <mergeCell ref="K50:K63"/>
    <mergeCell ref="P50:P63"/>
    <mergeCell ref="K65:K78"/>
    <mergeCell ref="P65:P78"/>
    <mergeCell ref="K80:K95"/>
    <mergeCell ref="P80:P95"/>
    <mergeCell ref="A2:P2"/>
    <mergeCell ref="K13:K30"/>
    <mergeCell ref="P13:P30"/>
    <mergeCell ref="K32:K48"/>
    <mergeCell ref="P32:P48"/>
    <mergeCell ref="G3:H3"/>
    <mergeCell ref="A4:A6"/>
    <mergeCell ref="B4:B6"/>
    <mergeCell ref="C4:F4"/>
    <mergeCell ref="C5:D5"/>
    <mergeCell ref="E5:F5"/>
    <mergeCell ref="G4:P4"/>
    <mergeCell ref="G5:K5"/>
    <mergeCell ref="L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45"/>
  <sheetViews>
    <sheetView zoomScale="70" zoomScaleNormal="70" zoomScaleSheetLayoutView="55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C13" sqref="C13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5703125" style="4" customWidth="1"/>
    <col min="4" max="4" width="15.85546875" style="4" customWidth="1"/>
    <col min="5" max="5" width="14.5703125" style="4" customWidth="1"/>
    <col min="6" max="6" width="15.5703125" style="4" customWidth="1"/>
    <col min="7" max="7" width="13.5703125" style="4" customWidth="1"/>
    <col min="8" max="8" width="19.140625" style="4" customWidth="1"/>
    <col min="9" max="10" width="13.5703125" style="4" customWidth="1"/>
    <col min="11" max="11" width="17.7109375" style="4" customWidth="1"/>
    <col min="12" max="12" width="15.7109375" style="4" customWidth="1"/>
    <col min="13" max="13" width="20.28515625" style="2" customWidth="1"/>
    <col min="14" max="14" width="12.140625" style="2" customWidth="1"/>
    <col min="15" max="15" width="14" style="2" customWidth="1"/>
    <col min="16" max="16" width="17.4257812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20" t="s">
        <v>737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8.75" customHeight="1" thickBot="1" x14ac:dyDescent="0.3">
      <c r="A3" s="16"/>
      <c r="B3" s="16"/>
      <c r="C3" s="3"/>
      <c r="D3" s="3"/>
      <c r="E3" s="3"/>
      <c r="F3" s="3"/>
      <c r="G3" s="130" t="s">
        <v>400</v>
      </c>
      <c r="H3" s="130"/>
      <c r="I3" s="130"/>
      <c r="J3" s="130"/>
      <c r="K3" s="130"/>
      <c r="L3" s="130"/>
    </row>
    <row r="4" spans="1:16" ht="37.5" customHeight="1" thickBot="1" x14ac:dyDescent="0.3">
      <c r="A4" s="121" t="s">
        <v>417</v>
      </c>
      <c r="B4" s="126" t="s">
        <v>418</v>
      </c>
      <c r="C4" s="126" t="s">
        <v>395</v>
      </c>
      <c r="D4" s="126"/>
      <c r="E4" s="126"/>
      <c r="F4" s="127"/>
      <c r="G4" s="150" t="s">
        <v>397</v>
      </c>
      <c r="H4" s="150"/>
      <c r="I4" s="150"/>
      <c r="J4" s="150"/>
      <c r="K4" s="150"/>
      <c r="L4" s="150"/>
      <c r="M4" s="150"/>
      <c r="N4" s="150"/>
      <c r="O4" s="150"/>
      <c r="P4" s="151"/>
    </row>
    <row r="5" spans="1:16" ht="26.25" customHeight="1" thickBot="1" x14ac:dyDescent="0.3">
      <c r="A5" s="122"/>
      <c r="B5" s="113"/>
      <c r="C5" s="113" t="s">
        <v>396</v>
      </c>
      <c r="D5" s="113"/>
      <c r="E5" s="113" t="s">
        <v>416</v>
      </c>
      <c r="F5" s="114"/>
      <c r="G5" s="150" t="s">
        <v>398</v>
      </c>
      <c r="H5" s="150"/>
      <c r="I5" s="150"/>
      <c r="J5" s="150"/>
      <c r="K5" s="151"/>
      <c r="L5" s="152" t="s">
        <v>399</v>
      </c>
      <c r="M5" s="153"/>
      <c r="N5" s="153"/>
      <c r="O5" s="153"/>
      <c r="P5" s="154"/>
    </row>
    <row r="6" spans="1:16" ht="51" customHeight="1" thickBot="1" x14ac:dyDescent="0.3">
      <c r="A6" s="131"/>
      <c r="B6" s="132"/>
      <c r="C6" s="30" t="s">
        <v>398</v>
      </c>
      <c r="D6" s="30" t="s">
        <v>399</v>
      </c>
      <c r="E6" s="30" t="s">
        <v>398</v>
      </c>
      <c r="F6" s="9" t="s">
        <v>399</v>
      </c>
      <c r="G6" s="49" t="s">
        <v>721</v>
      </c>
      <c r="H6" s="44" t="s">
        <v>722</v>
      </c>
      <c r="I6" s="44" t="s">
        <v>723</v>
      </c>
      <c r="J6" s="44" t="s">
        <v>724</v>
      </c>
      <c r="K6" s="44" t="s">
        <v>725</v>
      </c>
      <c r="L6" s="47" t="s">
        <v>721</v>
      </c>
      <c r="M6" s="45" t="s">
        <v>722</v>
      </c>
      <c r="N6" s="44" t="s">
        <v>723</v>
      </c>
      <c r="O6" s="44" t="s">
        <v>724</v>
      </c>
      <c r="P6" s="46" t="s">
        <v>725</v>
      </c>
    </row>
    <row r="7" spans="1:16" s="1" customFormat="1" ht="28.5" customHeight="1" thickBot="1" x14ac:dyDescent="0.3">
      <c r="A7" s="12"/>
      <c r="B7" s="13" t="s">
        <v>419</v>
      </c>
      <c r="C7" s="14">
        <f>+SUM(C8:C11)</f>
        <v>2079626.5</v>
      </c>
      <c r="D7" s="14">
        <f>+SUM(D8:D11)</f>
        <v>1356964</v>
      </c>
      <c r="E7" s="14">
        <f>+SUM(E8:E11)</f>
        <v>1866764.3800000001</v>
      </c>
      <c r="F7" s="15">
        <f>+SUM(F8:F11)</f>
        <v>1306456</v>
      </c>
      <c r="G7" s="15">
        <f>+SUM(G8:G11)</f>
        <v>1332992.4239999999</v>
      </c>
      <c r="H7" s="15">
        <f t="shared" ref="H7:P7" si="0">+SUM(H8:H11)</f>
        <v>206931.272</v>
      </c>
      <c r="I7" s="15">
        <f t="shared" si="0"/>
        <v>436546.68799999997</v>
      </c>
      <c r="J7" s="15">
        <f t="shared" si="0"/>
        <v>775785.86400000006</v>
      </c>
      <c r="K7" s="15">
        <f t="shared" si="0"/>
        <v>0</v>
      </c>
      <c r="L7" s="15">
        <f t="shared" si="0"/>
        <v>1332484.071</v>
      </c>
      <c r="M7" s="15">
        <f t="shared" si="0"/>
        <v>352233.5</v>
      </c>
      <c r="N7" s="15">
        <f t="shared" si="0"/>
        <v>486121.571</v>
      </c>
      <c r="O7" s="15">
        <f t="shared" si="0"/>
        <v>494129</v>
      </c>
      <c r="P7" s="15">
        <f t="shared" si="0"/>
        <v>0</v>
      </c>
    </row>
    <row r="8" spans="1:16" s="1" customFormat="1" ht="37.5" x14ac:dyDescent="0.25">
      <c r="A8" s="10">
        <v>1</v>
      </c>
      <c r="B8" s="11" t="s">
        <v>401</v>
      </c>
      <c r="C8" s="101">
        <v>470165</v>
      </c>
      <c r="D8" s="101">
        <v>1228800</v>
      </c>
      <c r="E8" s="101">
        <v>470165</v>
      </c>
      <c r="F8" s="101">
        <v>1228800</v>
      </c>
      <c r="G8" s="103">
        <v>368737.6</v>
      </c>
      <c r="H8" s="101">
        <v>29968</v>
      </c>
      <c r="I8" s="102">
        <v>190650.7</v>
      </c>
      <c r="J8" s="101">
        <v>148119</v>
      </c>
      <c r="K8" s="101">
        <v>0</v>
      </c>
      <c r="L8" s="103">
        <v>1204700</v>
      </c>
      <c r="M8" s="102">
        <v>352233.5</v>
      </c>
      <c r="N8" s="102">
        <v>468401.5</v>
      </c>
      <c r="O8" s="101">
        <v>384065</v>
      </c>
      <c r="P8" s="104">
        <v>0</v>
      </c>
    </row>
    <row r="9" spans="1:16" ht="36.75" customHeight="1" x14ac:dyDescent="0.25">
      <c r="A9" s="17">
        <v>2</v>
      </c>
      <c r="B9" s="31" t="s">
        <v>420</v>
      </c>
      <c r="C9" s="103">
        <v>257280</v>
      </c>
      <c r="D9" s="103">
        <v>128164</v>
      </c>
      <c r="E9" s="103">
        <v>250367</v>
      </c>
      <c r="F9" s="103">
        <v>77656</v>
      </c>
      <c r="G9" s="103">
        <f>SUM(H9:J9)</f>
        <v>250367</v>
      </c>
      <c r="H9" s="103">
        <v>0</v>
      </c>
      <c r="I9" s="103">
        <v>18483</v>
      </c>
      <c r="J9" s="103">
        <v>231884</v>
      </c>
      <c r="K9" s="101">
        <v>0</v>
      </c>
      <c r="L9" s="103">
        <f>SUM(M9:O9)</f>
        <v>77656</v>
      </c>
      <c r="M9" s="101">
        <v>0</v>
      </c>
      <c r="N9" s="101">
        <v>7112</v>
      </c>
      <c r="O9" s="101">
        <v>70544</v>
      </c>
      <c r="P9" s="104">
        <v>0</v>
      </c>
    </row>
    <row r="10" spans="1:16" x14ac:dyDescent="0.25">
      <c r="A10" s="17">
        <v>14</v>
      </c>
      <c r="B10" s="19" t="s">
        <v>421</v>
      </c>
      <c r="C10" s="6">
        <f>+C13+C32+C50+C65+C80+C97+C110+C125+C143+C156+C173+C197+C218+C233</f>
        <v>625498.5</v>
      </c>
      <c r="D10" s="6">
        <f t="shared" ref="D10:J10" si="1">+D13+D32+D50+D65+D80+D97+D110+D125+D143+D156+D173+D197+D218+D233</f>
        <v>0</v>
      </c>
      <c r="E10" s="6">
        <f t="shared" si="1"/>
        <v>599120.85</v>
      </c>
      <c r="F10" s="6">
        <f t="shared" si="1"/>
        <v>0</v>
      </c>
      <c r="G10" s="6">
        <f>+G13+G32+G50+G65+G80+G97+G110+G125+G143+G156+G173+G197+G218+G233</f>
        <v>504996.83999999997</v>
      </c>
      <c r="H10" s="6">
        <f t="shared" si="1"/>
        <v>77255.902500000011</v>
      </c>
      <c r="I10" s="6">
        <f t="shared" si="1"/>
        <v>146834.79499999998</v>
      </c>
      <c r="J10" s="6">
        <f t="shared" si="1"/>
        <v>295608.4425</v>
      </c>
      <c r="K10" s="35"/>
      <c r="L10" s="6">
        <f>+L13+L32+L50+L65+L80+L97+L110+L125+L143+L156+L173+L197+L218+L233</f>
        <v>50128.071000000004</v>
      </c>
      <c r="M10" s="6">
        <f>+M13+M32+M50+M65+M80+M97+M110+M125+M143+M156+M173+M197+M218+M233</f>
        <v>0</v>
      </c>
      <c r="N10" s="6">
        <f>+N13+N32+N50+N65+N80+N97+N110+N125+N143+N156+N173+N197+N218+N233</f>
        <v>10608.071000000002</v>
      </c>
      <c r="O10" s="6">
        <f>+O13+O32+O50+O65+O80+O97+O110+O125+O143+O156+O173+O197+O218+O233</f>
        <v>39520</v>
      </c>
      <c r="P10" s="35"/>
    </row>
    <row r="11" spans="1:16" x14ac:dyDescent="0.25">
      <c r="A11" s="17">
        <v>206</v>
      </c>
      <c r="B11" s="19" t="s">
        <v>422</v>
      </c>
      <c r="C11" s="6">
        <f>+SUM(C14:C30,C33:C48,C51:C63,C66:C78,C81:C95,C98:C108,C111:C123,C126:C141,C144:C154,C157:C171,C174:C195,C198:C216,C219:C231,C234:C245)</f>
        <v>726683</v>
      </c>
      <c r="D11" s="6">
        <f t="shared" ref="D11:J11" si="2">+SUM(D14:D30,D33:D48,D51:D63,D66:D78,D81:D95,D98:D108,D111:D123,D126:D141,D144:D154,D157:D171,D174:D195,D198:D216,D219:D231,D234:D245)</f>
        <v>0</v>
      </c>
      <c r="E11" s="6">
        <f t="shared" si="2"/>
        <v>547111.53</v>
      </c>
      <c r="F11" s="6">
        <f t="shared" si="2"/>
        <v>0</v>
      </c>
      <c r="G11" s="6">
        <f t="shared" si="2"/>
        <v>208890.98400000003</v>
      </c>
      <c r="H11" s="6">
        <f t="shared" si="2"/>
        <v>99707.369500000001</v>
      </c>
      <c r="I11" s="6">
        <f t="shared" si="2"/>
        <v>80578.192999999999</v>
      </c>
      <c r="J11" s="6">
        <f t="shared" si="2"/>
        <v>100174.4215</v>
      </c>
      <c r="K11" s="35"/>
      <c r="L11" s="6">
        <f>+SUM(L14:L30,L33:L48,L51:L63,L66:L78,L81:L95,L98:L108,L111:L123,L126:L141,L144:L154,L157:L171,L174:L195,L198:L216,L219:L231,L234:L245)</f>
        <v>0</v>
      </c>
      <c r="M11" s="6">
        <f>+SUM(M14:M30,M33:M48,M51:M63,M66:M78,M81:M95,M98:M108,M111:M123,M126:M141,M144:M154,M157:M171,M174:M195,M198:M216,M219:M231,M234:M245)</f>
        <v>0</v>
      </c>
      <c r="N11" s="6">
        <f>+SUM(N14:N30,N33:N48,N51:N63,N66:N78,N81:N95,N98:N108,N111:N123,N126:N141,N144:N154,N157:N171,N174:N195,N198:N216,N219:N231,N234:N245)</f>
        <v>0</v>
      </c>
      <c r="O11" s="6">
        <f>+SUM(O14:O30,O33:O48,O51:O63,O66:O78,O81:O95,O98:O108,O111:O123,O126:O141,O144:O154,O157:O171,O174:O195,O198:O216,O219:O231,O234:O245)</f>
        <v>0</v>
      </c>
      <c r="P11" s="35"/>
    </row>
    <row r="12" spans="1:16" ht="27" customHeight="1" x14ac:dyDescent="0.25">
      <c r="A12" s="20">
        <v>1</v>
      </c>
      <c r="B12" s="21" t="s">
        <v>402</v>
      </c>
      <c r="C12" s="5">
        <f t="shared" ref="C12:J12" si="3">SUM(C13:C30)</f>
        <v>0</v>
      </c>
      <c r="D12" s="5">
        <f t="shared" si="3"/>
        <v>0</v>
      </c>
      <c r="E12" s="5">
        <f t="shared" si="3"/>
        <v>0</v>
      </c>
      <c r="F12" s="5">
        <f t="shared" si="3"/>
        <v>0</v>
      </c>
      <c r="G12" s="5">
        <f t="shared" si="3"/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5"/>
      <c r="L12" s="5">
        <f>SUM(L13:L30)</f>
        <v>0</v>
      </c>
      <c r="M12" s="5">
        <f>SUM(M13:M30)</f>
        <v>0</v>
      </c>
      <c r="N12" s="5">
        <f>SUM(N13:N30)</f>
        <v>0</v>
      </c>
      <c r="O12" s="5">
        <f>SUM(O13:O30)</f>
        <v>0</v>
      </c>
      <c r="P12" s="5"/>
    </row>
    <row r="13" spans="1:16" ht="18.75" customHeight="1" outlineLevel="1" x14ac:dyDescent="0.25">
      <c r="A13" s="17">
        <v>1</v>
      </c>
      <c r="B13" s="18" t="s">
        <v>423</v>
      </c>
      <c r="C13" s="51"/>
      <c r="D13" s="51"/>
      <c r="E13" s="51"/>
      <c r="F13" s="51"/>
      <c r="G13" s="51"/>
      <c r="H13" s="51"/>
      <c r="I13" s="51"/>
      <c r="J13" s="51"/>
      <c r="K13" s="147" t="s">
        <v>734</v>
      </c>
      <c r="L13" s="35">
        <v>0</v>
      </c>
      <c r="M13" s="90">
        <v>0</v>
      </c>
      <c r="N13" s="90">
        <v>0</v>
      </c>
      <c r="O13" s="90">
        <v>0</v>
      </c>
      <c r="P13" s="116" t="s">
        <v>734</v>
      </c>
    </row>
    <row r="14" spans="1:16" outlineLevel="1" x14ac:dyDescent="0.25">
      <c r="A14" s="17">
        <f>+A13+1</f>
        <v>2</v>
      </c>
      <c r="B14" s="22" t="s">
        <v>424</v>
      </c>
      <c r="C14" s="51"/>
      <c r="D14" s="51"/>
      <c r="E14" s="51"/>
      <c r="F14" s="51"/>
      <c r="G14" s="51"/>
      <c r="H14" s="51"/>
      <c r="I14" s="51"/>
      <c r="J14" s="51"/>
      <c r="K14" s="148"/>
      <c r="L14" s="35">
        <v>0</v>
      </c>
      <c r="M14" s="90">
        <v>0</v>
      </c>
      <c r="N14" s="90">
        <v>0</v>
      </c>
      <c r="O14" s="90">
        <v>0</v>
      </c>
      <c r="P14" s="117"/>
    </row>
    <row r="15" spans="1:16" outlineLevel="1" x14ac:dyDescent="0.25">
      <c r="A15" s="17">
        <f t="shared" ref="A15:A30" si="4">+A14+1</f>
        <v>3</v>
      </c>
      <c r="B15" s="23" t="s">
        <v>235</v>
      </c>
      <c r="C15" s="51"/>
      <c r="D15" s="51"/>
      <c r="E15" s="51"/>
      <c r="F15" s="51"/>
      <c r="G15" s="51"/>
      <c r="H15" s="51"/>
      <c r="I15" s="51"/>
      <c r="J15" s="51"/>
      <c r="K15" s="148"/>
      <c r="L15" s="35">
        <v>0</v>
      </c>
      <c r="M15" s="90">
        <v>0</v>
      </c>
      <c r="N15" s="90">
        <v>0</v>
      </c>
      <c r="O15" s="90">
        <v>0</v>
      </c>
      <c r="P15" s="117"/>
    </row>
    <row r="16" spans="1:16" outlineLevel="1" x14ac:dyDescent="0.25">
      <c r="A16" s="17">
        <f t="shared" si="4"/>
        <v>4</v>
      </c>
      <c r="B16" s="23" t="s">
        <v>236</v>
      </c>
      <c r="C16" s="51"/>
      <c r="D16" s="51"/>
      <c r="E16" s="51"/>
      <c r="F16" s="51"/>
      <c r="G16" s="51"/>
      <c r="H16" s="51"/>
      <c r="I16" s="51"/>
      <c r="J16" s="51"/>
      <c r="K16" s="148"/>
      <c r="L16" s="35">
        <v>0</v>
      </c>
      <c r="M16" s="90">
        <v>0</v>
      </c>
      <c r="N16" s="90">
        <v>0</v>
      </c>
      <c r="O16" s="90">
        <v>0</v>
      </c>
      <c r="P16" s="117"/>
    </row>
    <row r="17" spans="1:16" outlineLevel="1" x14ac:dyDescent="0.25">
      <c r="A17" s="17">
        <f t="shared" si="4"/>
        <v>5</v>
      </c>
      <c r="B17" s="23" t="s">
        <v>237</v>
      </c>
      <c r="C17" s="51"/>
      <c r="D17" s="51"/>
      <c r="E17" s="51"/>
      <c r="F17" s="51"/>
      <c r="G17" s="51"/>
      <c r="H17" s="51"/>
      <c r="I17" s="51"/>
      <c r="J17" s="51"/>
      <c r="K17" s="148"/>
      <c r="L17" s="35">
        <v>0</v>
      </c>
      <c r="M17" s="90">
        <v>0</v>
      </c>
      <c r="N17" s="90">
        <v>0</v>
      </c>
      <c r="O17" s="90">
        <v>0</v>
      </c>
      <c r="P17" s="117"/>
    </row>
    <row r="18" spans="1:16" outlineLevel="1" x14ac:dyDescent="0.25">
      <c r="A18" s="17">
        <f t="shared" si="4"/>
        <v>6</v>
      </c>
      <c r="B18" s="23" t="s">
        <v>238</v>
      </c>
      <c r="C18" s="51"/>
      <c r="D18" s="51"/>
      <c r="E18" s="51"/>
      <c r="F18" s="51"/>
      <c r="G18" s="51"/>
      <c r="H18" s="51"/>
      <c r="I18" s="51"/>
      <c r="J18" s="51"/>
      <c r="K18" s="148"/>
      <c r="L18" s="35">
        <v>0</v>
      </c>
      <c r="M18" s="90">
        <v>0</v>
      </c>
      <c r="N18" s="90">
        <v>0</v>
      </c>
      <c r="O18" s="90">
        <v>0</v>
      </c>
      <c r="P18" s="117"/>
    </row>
    <row r="19" spans="1:16" outlineLevel="1" x14ac:dyDescent="0.25">
      <c r="A19" s="17">
        <f t="shared" si="4"/>
        <v>7</v>
      </c>
      <c r="B19" s="23" t="s">
        <v>239</v>
      </c>
      <c r="C19" s="51"/>
      <c r="D19" s="51"/>
      <c r="E19" s="51"/>
      <c r="F19" s="51"/>
      <c r="G19" s="51"/>
      <c r="H19" s="51"/>
      <c r="I19" s="51"/>
      <c r="J19" s="51"/>
      <c r="K19" s="148"/>
      <c r="L19" s="35">
        <v>0</v>
      </c>
      <c r="M19" s="90">
        <v>0</v>
      </c>
      <c r="N19" s="90">
        <v>0</v>
      </c>
      <c r="O19" s="90">
        <v>0</v>
      </c>
      <c r="P19" s="117"/>
    </row>
    <row r="20" spans="1:16" outlineLevel="1" x14ac:dyDescent="0.25">
      <c r="A20" s="17">
        <f t="shared" si="4"/>
        <v>8</v>
      </c>
      <c r="B20" s="23" t="s">
        <v>240</v>
      </c>
      <c r="C20" s="51"/>
      <c r="D20" s="51"/>
      <c r="E20" s="51"/>
      <c r="F20" s="51"/>
      <c r="G20" s="51"/>
      <c r="H20" s="51"/>
      <c r="I20" s="51"/>
      <c r="J20" s="51"/>
      <c r="K20" s="148"/>
      <c r="L20" s="35">
        <v>0</v>
      </c>
      <c r="M20" s="90">
        <v>0</v>
      </c>
      <c r="N20" s="90">
        <v>0</v>
      </c>
      <c r="O20" s="90">
        <v>0</v>
      </c>
      <c r="P20" s="117"/>
    </row>
    <row r="21" spans="1:16" outlineLevel="1" x14ac:dyDescent="0.25">
      <c r="A21" s="17">
        <f t="shared" si="4"/>
        <v>9</v>
      </c>
      <c r="B21" s="24" t="s">
        <v>241</v>
      </c>
      <c r="C21" s="51"/>
      <c r="D21" s="51"/>
      <c r="E21" s="51"/>
      <c r="F21" s="51"/>
      <c r="G21" s="51"/>
      <c r="H21" s="51"/>
      <c r="I21" s="51"/>
      <c r="J21" s="51"/>
      <c r="K21" s="148"/>
      <c r="L21" s="35">
        <v>0</v>
      </c>
      <c r="M21" s="90">
        <v>0</v>
      </c>
      <c r="N21" s="90">
        <v>0</v>
      </c>
      <c r="O21" s="90">
        <v>0</v>
      </c>
      <c r="P21" s="117"/>
    </row>
    <row r="22" spans="1:16" outlineLevel="1" x14ac:dyDescent="0.25">
      <c r="A22" s="17">
        <f t="shared" si="4"/>
        <v>10</v>
      </c>
      <c r="B22" s="24" t="s">
        <v>425</v>
      </c>
      <c r="C22" s="51"/>
      <c r="D22" s="51"/>
      <c r="E22" s="51"/>
      <c r="F22" s="51"/>
      <c r="G22" s="51"/>
      <c r="H22" s="51"/>
      <c r="I22" s="51"/>
      <c r="J22" s="51"/>
      <c r="K22" s="148"/>
      <c r="L22" s="35">
        <v>0</v>
      </c>
      <c r="M22" s="90">
        <v>0</v>
      </c>
      <c r="N22" s="90">
        <v>0</v>
      </c>
      <c r="O22" s="90">
        <v>0</v>
      </c>
      <c r="P22" s="117"/>
    </row>
    <row r="23" spans="1:16" outlineLevel="1" x14ac:dyDescent="0.25">
      <c r="A23" s="17">
        <f t="shared" si="4"/>
        <v>11</v>
      </c>
      <c r="B23" s="24" t="s">
        <v>426</v>
      </c>
      <c r="C23" s="51"/>
      <c r="D23" s="51"/>
      <c r="E23" s="51"/>
      <c r="F23" s="51"/>
      <c r="G23" s="51"/>
      <c r="H23" s="51"/>
      <c r="I23" s="51"/>
      <c r="J23" s="51"/>
      <c r="K23" s="148"/>
      <c r="L23" s="35">
        <v>0</v>
      </c>
      <c r="M23" s="90">
        <v>0</v>
      </c>
      <c r="N23" s="90">
        <v>0</v>
      </c>
      <c r="O23" s="90">
        <v>0</v>
      </c>
      <c r="P23" s="117"/>
    </row>
    <row r="24" spans="1:16" outlineLevel="1" x14ac:dyDescent="0.25">
      <c r="A24" s="17">
        <f t="shared" si="4"/>
        <v>12</v>
      </c>
      <c r="B24" s="24" t="s">
        <v>242</v>
      </c>
      <c r="C24" s="51"/>
      <c r="D24" s="51"/>
      <c r="E24" s="51"/>
      <c r="F24" s="51"/>
      <c r="G24" s="51"/>
      <c r="H24" s="51"/>
      <c r="I24" s="51"/>
      <c r="J24" s="51"/>
      <c r="K24" s="148"/>
      <c r="L24" s="35">
        <v>0</v>
      </c>
      <c r="M24" s="90">
        <v>0</v>
      </c>
      <c r="N24" s="90">
        <v>0</v>
      </c>
      <c r="O24" s="90">
        <v>0</v>
      </c>
      <c r="P24" s="117"/>
    </row>
    <row r="25" spans="1:16" outlineLevel="1" x14ac:dyDescent="0.25">
      <c r="A25" s="17">
        <f t="shared" si="4"/>
        <v>13</v>
      </c>
      <c r="B25" s="24" t="s">
        <v>243</v>
      </c>
      <c r="C25" s="51"/>
      <c r="D25" s="51"/>
      <c r="E25" s="51"/>
      <c r="F25" s="51"/>
      <c r="G25" s="51"/>
      <c r="H25" s="51"/>
      <c r="I25" s="51"/>
      <c r="J25" s="51"/>
      <c r="K25" s="148"/>
      <c r="L25" s="35">
        <v>0</v>
      </c>
      <c r="M25" s="90">
        <v>0</v>
      </c>
      <c r="N25" s="90">
        <v>0</v>
      </c>
      <c r="O25" s="90">
        <v>0</v>
      </c>
      <c r="P25" s="117"/>
    </row>
    <row r="26" spans="1:16" outlineLevel="1" x14ac:dyDescent="0.25">
      <c r="A26" s="17">
        <f t="shared" si="4"/>
        <v>14</v>
      </c>
      <c r="B26" s="23" t="s">
        <v>244</v>
      </c>
      <c r="C26" s="51"/>
      <c r="D26" s="51"/>
      <c r="E26" s="51"/>
      <c r="F26" s="51"/>
      <c r="G26" s="51"/>
      <c r="H26" s="51"/>
      <c r="I26" s="51"/>
      <c r="J26" s="51"/>
      <c r="K26" s="148"/>
      <c r="L26" s="35">
        <v>0</v>
      </c>
      <c r="M26" s="90">
        <v>0</v>
      </c>
      <c r="N26" s="90">
        <v>0</v>
      </c>
      <c r="O26" s="90">
        <v>0</v>
      </c>
      <c r="P26" s="117"/>
    </row>
    <row r="27" spans="1:16" outlineLevel="1" x14ac:dyDescent="0.25">
      <c r="A27" s="17">
        <f t="shared" si="4"/>
        <v>15</v>
      </c>
      <c r="B27" s="24" t="s">
        <v>245</v>
      </c>
      <c r="C27" s="51"/>
      <c r="D27" s="51"/>
      <c r="E27" s="51"/>
      <c r="F27" s="51"/>
      <c r="G27" s="51"/>
      <c r="H27" s="51"/>
      <c r="I27" s="51"/>
      <c r="J27" s="51"/>
      <c r="K27" s="148"/>
      <c r="L27" s="35">
        <v>0</v>
      </c>
      <c r="M27" s="90">
        <v>0</v>
      </c>
      <c r="N27" s="90">
        <v>0</v>
      </c>
      <c r="O27" s="90">
        <v>0</v>
      </c>
      <c r="P27" s="117"/>
    </row>
    <row r="28" spans="1:16" outlineLevel="1" x14ac:dyDescent="0.25">
      <c r="A28" s="17">
        <f t="shared" si="4"/>
        <v>16</v>
      </c>
      <c r="B28" s="23" t="s">
        <v>247</v>
      </c>
      <c r="C28" s="51"/>
      <c r="D28" s="51"/>
      <c r="E28" s="51"/>
      <c r="F28" s="51"/>
      <c r="G28" s="51"/>
      <c r="H28" s="51"/>
      <c r="I28" s="51"/>
      <c r="J28" s="51"/>
      <c r="K28" s="148"/>
      <c r="L28" s="35">
        <v>0</v>
      </c>
      <c r="M28" s="90">
        <v>0</v>
      </c>
      <c r="N28" s="90">
        <v>0</v>
      </c>
      <c r="O28" s="90">
        <v>0</v>
      </c>
      <c r="P28" s="117"/>
    </row>
    <row r="29" spans="1:16" outlineLevel="1" x14ac:dyDescent="0.25">
      <c r="A29" s="17">
        <f t="shared" si="4"/>
        <v>17</v>
      </c>
      <c r="B29" s="23" t="s">
        <v>427</v>
      </c>
      <c r="C29" s="51"/>
      <c r="D29" s="51"/>
      <c r="E29" s="51"/>
      <c r="F29" s="51"/>
      <c r="G29" s="51"/>
      <c r="H29" s="51"/>
      <c r="I29" s="51"/>
      <c r="J29" s="51"/>
      <c r="K29" s="148"/>
      <c r="L29" s="35">
        <v>0</v>
      </c>
      <c r="M29" s="90">
        <v>0</v>
      </c>
      <c r="N29" s="90">
        <v>0</v>
      </c>
      <c r="O29" s="90">
        <v>0</v>
      </c>
      <c r="P29" s="117"/>
    </row>
    <row r="30" spans="1:16" outlineLevel="1" x14ac:dyDescent="0.25">
      <c r="A30" s="17">
        <f t="shared" si="4"/>
        <v>18</v>
      </c>
      <c r="B30" s="24" t="s">
        <v>246</v>
      </c>
      <c r="C30" s="51"/>
      <c r="D30" s="51"/>
      <c r="E30" s="51"/>
      <c r="F30" s="51"/>
      <c r="G30" s="51"/>
      <c r="H30" s="51"/>
      <c r="I30" s="51"/>
      <c r="J30" s="51"/>
      <c r="K30" s="149"/>
      <c r="L30" s="35">
        <v>0</v>
      </c>
      <c r="M30" s="90">
        <v>0</v>
      </c>
      <c r="N30" s="90">
        <v>0</v>
      </c>
      <c r="O30" s="90">
        <v>0</v>
      </c>
      <c r="P30" s="118"/>
    </row>
    <row r="31" spans="1:16" x14ac:dyDescent="0.25">
      <c r="A31" s="20">
        <v>2</v>
      </c>
      <c r="B31" s="21" t="s">
        <v>403</v>
      </c>
      <c r="C31" s="5">
        <f>SUM(C32:C48)</f>
        <v>141000</v>
      </c>
      <c r="D31" s="5">
        <f t="shared" ref="D31:J31" si="5">SUM(D32:D48)</f>
        <v>0</v>
      </c>
      <c r="E31" s="5">
        <f t="shared" si="5"/>
        <v>141000</v>
      </c>
      <c r="F31" s="5">
        <f t="shared" si="5"/>
        <v>0</v>
      </c>
      <c r="G31" s="5">
        <f t="shared" si="5"/>
        <v>169974.64399999997</v>
      </c>
      <c r="H31" s="5">
        <f t="shared" si="5"/>
        <v>26933.9</v>
      </c>
      <c r="I31" s="5">
        <f t="shared" si="5"/>
        <v>24061.543999999994</v>
      </c>
      <c r="J31" s="5">
        <f t="shared" si="5"/>
        <v>118979.2</v>
      </c>
      <c r="K31" s="5">
        <f t="shared" ref="K31:P31" si="6">SUM(K32:K48)</f>
        <v>0</v>
      </c>
      <c r="L31" s="87">
        <f t="shared" si="6"/>
        <v>0</v>
      </c>
      <c r="M31" s="5">
        <f t="shared" si="6"/>
        <v>0</v>
      </c>
      <c r="N31" s="5">
        <f t="shared" si="6"/>
        <v>0</v>
      </c>
      <c r="O31" s="5">
        <f t="shared" si="6"/>
        <v>0</v>
      </c>
      <c r="P31" s="29">
        <f t="shared" si="6"/>
        <v>0</v>
      </c>
    </row>
    <row r="32" spans="1:16" ht="18.75" customHeight="1" outlineLevel="1" x14ac:dyDescent="0.25">
      <c r="A32" s="17">
        <f>+A30+1</f>
        <v>19</v>
      </c>
      <c r="B32" s="18" t="s">
        <v>428</v>
      </c>
      <c r="C32" s="58">
        <v>66000</v>
      </c>
      <c r="D32" s="58">
        <v>0</v>
      </c>
      <c r="E32" s="58">
        <v>66000</v>
      </c>
      <c r="F32" s="58">
        <v>0</v>
      </c>
      <c r="G32" s="58">
        <f>+H32+I32+J32</f>
        <v>126950.79</v>
      </c>
      <c r="H32" s="58">
        <f>3390+3861+2046+1470+2574+330+660+396+2376+1210</f>
        <v>18313</v>
      </c>
      <c r="I32" s="58">
        <f>1816.09+1542.8+1732.4+2650.1+737.1+921.4+1082.3+253.4+2192.4+2029.8</f>
        <v>14957.789999999997</v>
      </c>
      <c r="J32" s="58">
        <f>19460+15672+16929+5485+9560+330+1920+1372+14038+8914</f>
        <v>93680</v>
      </c>
      <c r="K32" s="115" t="s">
        <v>734</v>
      </c>
      <c r="L32" s="35">
        <v>0</v>
      </c>
      <c r="M32" s="6">
        <v>0</v>
      </c>
      <c r="N32" s="6">
        <v>0</v>
      </c>
      <c r="O32" s="6">
        <v>0</v>
      </c>
      <c r="P32" s="128" t="s">
        <v>734</v>
      </c>
    </row>
    <row r="33" spans="1:16" outlineLevel="1" x14ac:dyDescent="0.25">
      <c r="A33" s="17">
        <f>+A32+1</f>
        <v>20</v>
      </c>
      <c r="B33" s="23" t="s">
        <v>248</v>
      </c>
      <c r="C33" s="92">
        <v>7500</v>
      </c>
      <c r="D33" s="92">
        <v>0</v>
      </c>
      <c r="E33" s="92">
        <v>7500</v>
      </c>
      <c r="F33" s="92">
        <v>0</v>
      </c>
      <c r="G33" s="58">
        <f>+H33+I33+J33</f>
        <v>10140</v>
      </c>
      <c r="H33" s="92">
        <f>150+300+99+264+792</f>
        <v>1605</v>
      </c>
      <c r="I33" s="92">
        <f>177.6+355.2+244.2+488.4+488.4</f>
        <v>1753.8000000000002</v>
      </c>
      <c r="J33" s="92">
        <f>300+600+1980+2449.2+1452</f>
        <v>6781.2</v>
      </c>
      <c r="K33" s="115"/>
      <c r="L33" s="35">
        <v>0</v>
      </c>
      <c r="M33" s="6">
        <v>0</v>
      </c>
      <c r="N33" s="6">
        <v>0</v>
      </c>
      <c r="O33" s="6">
        <v>0</v>
      </c>
      <c r="P33" s="128"/>
    </row>
    <row r="34" spans="1:16" outlineLevel="1" x14ac:dyDescent="0.25">
      <c r="A34" s="17">
        <f t="shared" ref="A34:A48" si="7">+A33+1</f>
        <v>21</v>
      </c>
      <c r="B34" s="25" t="s">
        <v>249</v>
      </c>
      <c r="C34" s="58">
        <v>4500</v>
      </c>
      <c r="D34" s="58">
        <v>0</v>
      </c>
      <c r="E34" s="58">
        <v>4500</v>
      </c>
      <c r="F34" s="58">
        <v>0</v>
      </c>
      <c r="G34" s="58">
        <f t="shared" ref="G34:G48" si="8">+H34+I34+J34</f>
        <v>666</v>
      </c>
      <c r="H34" s="58">
        <f>150</f>
        <v>150</v>
      </c>
      <c r="I34" s="58">
        <v>216</v>
      </c>
      <c r="J34" s="58">
        <v>300</v>
      </c>
      <c r="K34" s="115"/>
      <c r="L34" s="35">
        <v>0</v>
      </c>
      <c r="M34" s="6">
        <v>0</v>
      </c>
      <c r="N34" s="6">
        <v>0</v>
      </c>
      <c r="O34" s="6">
        <v>0</v>
      </c>
      <c r="P34" s="128"/>
    </row>
    <row r="35" spans="1:16" outlineLevel="1" x14ac:dyDescent="0.25">
      <c r="A35" s="17">
        <f t="shared" si="7"/>
        <v>22</v>
      </c>
      <c r="B35" s="23" t="s">
        <v>250</v>
      </c>
      <c r="C35" s="58">
        <v>4500</v>
      </c>
      <c r="D35" s="58">
        <v>0</v>
      </c>
      <c r="E35" s="58">
        <v>4500</v>
      </c>
      <c r="F35" s="58"/>
      <c r="G35" s="58">
        <f t="shared" si="8"/>
        <v>0</v>
      </c>
      <c r="H35" s="58"/>
      <c r="I35" s="58"/>
      <c r="J35" s="58"/>
      <c r="K35" s="115"/>
      <c r="L35" s="35">
        <v>0</v>
      </c>
      <c r="M35" s="6">
        <v>0</v>
      </c>
      <c r="N35" s="6">
        <v>0</v>
      </c>
      <c r="O35" s="6">
        <v>0</v>
      </c>
      <c r="P35" s="128"/>
    </row>
    <row r="36" spans="1:16" outlineLevel="1" x14ac:dyDescent="0.25">
      <c r="A36" s="17">
        <f t="shared" si="7"/>
        <v>23</v>
      </c>
      <c r="B36" s="23" t="s">
        <v>251</v>
      </c>
      <c r="C36" s="58">
        <v>4500</v>
      </c>
      <c r="D36" s="58">
        <v>0</v>
      </c>
      <c r="E36" s="58">
        <v>4500</v>
      </c>
      <c r="F36" s="58">
        <v>0</v>
      </c>
      <c r="G36" s="58">
        <f t="shared" si="8"/>
        <v>3027.8</v>
      </c>
      <c r="H36" s="58">
        <f>165+660</f>
        <v>825</v>
      </c>
      <c r="I36" s="58">
        <f>184.3+368.5</f>
        <v>552.79999999999995</v>
      </c>
      <c r="J36" s="58">
        <f>330+1320</f>
        <v>1650</v>
      </c>
      <c r="K36" s="115"/>
      <c r="L36" s="35">
        <v>0</v>
      </c>
      <c r="M36" s="6">
        <v>0</v>
      </c>
      <c r="N36" s="6">
        <v>0</v>
      </c>
      <c r="O36" s="6">
        <v>0</v>
      </c>
      <c r="P36" s="128"/>
    </row>
    <row r="37" spans="1:16" outlineLevel="1" x14ac:dyDescent="0.25">
      <c r="A37" s="17">
        <f t="shared" si="7"/>
        <v>24</v>
      </c>
      <c r="B37" s="23" t="s">
        <v>252</v>
      </c>
      <c r="C37" s="58">
        <v>4500</v>
      </c>
      <c r="D37" s="58">
        <v>0</v>
      </c>
      <c r="E37" s="58">
        <v>4500</v>
      </c>
      <c r="F37" s="58">
        <v>0</v>
      </c>
      <c r="G37" s="58">
        <f t="shared" si="8"/>
        <v>2656.1</v>
      </c>
      <c r="H37" s="58">
        <f>33+165</f>
        <v>198</v>
      </c>
      <c r="I37" s="58">
        <f>181.1+317</f>
        <v>498.1</v>
      </c>
      <c r="J37" s="58">
        <f>250+1710</f>
        <v>1960</v>
      </c>
      <c r="K37" s="115"/>
      <c r="L37" s="35">
        <v>0</v>
      </c>
      <c r="M37" s="6">
        <v>0</v>
      </c>
      <c r="N37" s="6">
        <v>0</v>
      </c>
      <c r="O37" s="6">
        <v>0</v>
      </c>
      <c r="P37" s="128"/>
    </row>
    <row r="38" spans="1:16" outlineLevel="1" x14ac:dyDescent="0.25">
      <c r="A38" s="17">
        <f t="shared" si="7"/>
        <v>25</v>
      </c>
      <c r="B38" s="23" t="s">
        <v>253</v>
      </c>
      <c r="C38" s="58">
        <v>4500</v>
      </c>
      <c r="D38" s="58">
        <v>0</v>
      </c>
      <c r="E38" s="58">
        <v>4500</v>
      </c>
      <c r="F38" s="58">
        <v>0</v>
      </c>
      <c r="G38" s="58">
        <f t="shared" si="8"/>
        <v>4530</v>
      </c>
      <c r="H38" s="58">
        <f>150+150+792</f>
        <v>1092</v>
      </c>
      <c r="I38" s="58">
        <f>248+240+900</f>
        <v>1388</v>
      </c>
      <c r="J38" s="58">
        <f>750+1300</f>
        <v>2050</v>
      </c>
      <c r="K38" s="115"/>
      <c r="L38" s="35">
        <v>0</v>
      </c>
      <c r="M38" s="6">
        <v>0</v>
      </c>
      <c r="N38" s="6">
        <v>0</v>
      </c>
      <c r="O38" s="6">
        <v>0</v>
      </c>
      <c r="P38" s="128"/>
    </row>
    <row r="39" spans="1:16" outlineLevel="1" x14ac:dyDescent="0.25">
      <c r="A39" s="17">
        <f t="shared" si="7"/>
        <v>26</v>
      </c>
      <c r="B39" s="23" t="s">
        <v>254</v>
      </c>
      <c r="C39" s="58">
        <v>4500</v>
      </c>
      <c r="D39" s="58">
        <v>0</v>
      </c>
      <c r="E39" s="58">
        <v>4500</v>
      </c>
      <c r="F39" s="58">
        <v>0</v>
      </c>
      <c r="G39" s="58">
        <f t="shared" si="8"/>
        <v>0</v>
      </c>
      <c r="H39" s="58"/>
      <c r="I39" s="58"/>
      <c r="J39" s="58"/>
      <c r="K39" s="115"/>
      <c r="L39" s="35">
        <v>0</v>
      </c>
      <c r="M39" s="6">
        <v>0</v>
      </c>
      <c r="N39" s="6">
        <v>0</v>
      </c>
      <c r="O39" s="6">
        <v>0</v>
      </c>
      <c r="P39" s="128"/>
    </row>
    <row r="40" spans="1:16" outlineLevel="1" x14ac:dyDescent="0.25">
      <c r="A40" s="17">
        <f t="shared" si="7"/>
        <v>27</v>
      </c>
      <c r="B40" s="23" t="s">
        <v>255</v>
      </c>
      <c r="C40" s="58">
        <v>4500</v>
      </c>
      <c r="D40" s="58">
        <v>0</v>
      </c>
      <c r="E40" s="58">
        <v>4500</v>
      </c>
      <c r="F40" s="58">
        <v>0</v>
      </c>
      <c r="G40" s="58">
        <f t="shared" si="8"/>
        <v>3805.2</v>
      </c>
      <c r="H40" s="58">
        <f>883.2+402</f>
        <v>1285.2</v>
      </c>
      <c r="I40" s="58">
        <f>200+300</f>
        <v>500</v>
      </c>
      <c r="J40" s="58">
        <v>2020</v>
      </c>
      <c r="K40" s="115"/>
      <c r="L40" s="35">
        <v>0</v>
      </c>
      <c r="M40" s="6">
        <v>0</v>
      </c>
      <c r="N40" s="6">
        <v>0</v>
      </c>
      <c r="O40" s="6">
        <v>0</v>
      </c>
      <c r="P40" s="128"/>
    </row>
    <row r="41" spans="1:16" outlineLevel="1" x14ac:dyDescent="0.25">
      <c r="A41" s="17">
        <f t="shared" si="7"/>
        <v>28</v>
      </c>
      <c r="B41" s="23" t="s">
        <v>431</v>
      </c>
      <c r="C41" s="58">
        <v>4500</v>
      </c>
      <c r="D41" s="58">
        <v>0</v>
      </c>
      <c r="E41" s="58">
        <v>4500</v>
      </c>
      <c r="F41" s="58">
        <v>0</v>
      </c>
      <c r="G41" s="58">
        <f t="shared" si="8"/>
        <v>4646.5</v>
      </c>
      <c r="H41" s="58">
        <f>500+160.5+165</f>
        <v>825.5</v>
      </c>
      <c r="I41" s="58">
        <f>400+190+195</f>
        <v>785</v>
      </c>
      <c r="J41" s="58">
        <f>1036+800+1200</f>
        <v>3036</v>
      </c>
      <c r="K41" s="115"/>
      <c r="L41" s="35">
        <v>0</v>
      </c>
      <c r="M41" s="6">
        <v>0</v>
      </c>
      <c r="N41" s="6">
        <v>0</v>
      </c>
      <c r="O41" s="6">
        <v>0</v>
      </c>
      <c r="P41" s="128"/>
    </row>
    <row r="42" spans="1:16" outlineLevel="1" x14ac:dyDescent="0.25">
      <c r="A42" s="17">
        <f t="shared" si="7"/>
        <v>29</v>
      </c>
      <c r="B42" s="23" t="s">
        <v>256</v>
      </c>
      <c r="C42" s="58">
        <v>4500</v>
      </c>
      <c r="D42" s="58">
        <v>0</v>
      </c>
      <c r="E42" s="58">
        <v>4500</v>
      </c>
      <c r="F42" s="58">
        <v>0</v>
      </c>
      <c r="G42" s="58">
        <f t="shared" si="8"/>
        <v>1396.854</v>
      </c>
      <c r="H42" s="58">
        <f>132+86.2</f>
        <v>218.2</v>
      </c>
      <c r="I42" s="58">
        <f>222.654+156</f>
        <v>378.654</v>
      </c>
      <c r="J42" s="58">
        <v>800</v>
      </c>
      <c r="K42" s="115"/>
      <c r="L42" s="35">
        <v>0</v>
      </c>
      <c r="M42" s="6">
        <v>0</v>
      </c>
      <c r="N42" s="6">
        <v>0</v>
      </c>
      <c r="O42" s="6">
        <v>0</v>
      </c>
      <c r="P42" s="128"/>
    </row>
    <row r="43" spans="1:16" outlineLevel="1" x14ac:dyDescent="0.25">
      <c r="A43" s="17">
        <f t="shared" si="7"/>
        <v>30</v>
      </c>
      <c r="B43" s="23" t="s">
        <v>430</v>
      </c>
      <c r="C43" s="58">
        <v>4500</v>
      </c>
      <c r="D43" s="58">
        <v>0</v>
      </c>
      <c r="E43" s="58">
        <v>4500</v>
      </c>
      <c r="F43" s="58">
        <v>0</v>
      </c>
      <c r="G43" s="58">
        <f t="shared" si="8"/>
        <v>1658.6</v>
      </c>
      <c r="H43" s="58">
        <f>150+300</f>
        <v>450</v>
      </c>
      <c r="I43" s="58">
        <f>184.3+184.3</f>
        <v>368.6</v>
      </c>
      <c r="J43" s="58">
        <f>240+600</f>
        <v>840</v>
      </c>
      <c r="K43" s="115"/>
      <c r="L43" s="35">
        <v>0</v>
      </c>
      <c r="M43" s="6">
        <v>0</v>
      </c>
      <c r="N43" s="6">
        <v>0</v>
      </c>
      <c r="O43" s="6">
        <v>0</v>
      </c>
      <c r="P43" s="128"/>
    </row>
    <row r="44" spans="1:16" outlineLevel="1" x14ac:dyDescent="0.25">
      <c r="A44" s="17">
        <f t="shared" si="7"/>
        <v>31</v>
      </c>
      <c r="B44" s="23" t="s">
        <v>257</v>
      </c>
      <c r="C44" s="91">
        <v>4500</v>
      </c>
      <c r="D44" s="91">
        <v>0</v>
      </c>
      <c r="E44" s="91">
        <v>4500</v>
      </c>
      <c r="F44" s="91">
        <v>0</v>
      </c>
      <c r="G44" s="58">
        <f t="shared" si="8"/>
        <v>2319.4</v>
      </c>
      <c r="H44" s="91">
        <f>300+175</f>
        <v>475</v>
      </c>
      <c r="I44" s="91">
        <f>174.4+172</f>
        <v>346.4</v>
      </c>
      <c r="J44" s="91">
        <f>1250+248</f>
        <v>1498</v>
      </c>
      <c r="K44" s="115"/>
      <c r="L44" s="35">
        <v>0</v>
      </c>
      <c r="M44" s="6">
        <v>0</v>
      </c>
      <c r="N44" s="6">
        <v>0</v>
      </c>
      <c r="O44" s="6">
        <v>0</v>
      </c>
      <c r="P44" s="128"/>
    </row>
    <row r="45" spans="1:16" outlineLevel="1" x14ac:dyDescent="0.25">
      <c r="A45" s="17">
        <f t="shared" si="7"/>
        <v>32</v>
      </c>
      <c r="B45" s="24" t="s">
        <v>258</v>
      </c>
      <c r="C45" s="58">
        <v>4500</v>
      </c>
      <c r="D45" s="58">
        <v>0</v>
      </c>
      <c r="E45" s="58">
        <v>4500</v>
      </c>
      <c r="F45" s="58">
        <v>0</v>
      </c>
      <c r="G45" s="58">
        <f t="shared" si="8"/>
        <v>2396</v>
      </c>
      <c r="H45" s="58">
        <f>300+99+99</f>
        <v>498</v>
      </c>
      <c r="I45" s="58">
        <f>540+297+297</f>
        <v>1134</v>
      </c>
      <c r="J45" s="58">
        <f>264+250+250</f>
        <v>764</v>
      </c>
      <c r="K45" s="115"/>
      <c r="L45" s="35">
        <v>0</v>
      </c>
      <c r="M45" s="6">
        <v>0</v>
      </c>
      <c r="N45" s="6">
        <v>0</v>
      </c>
      <c r="O45" s="6">
        <v>0</v>
      </c>
      <c r="P45" s="128"/>
    </row>
    <row r="46" spans="1:16" outlineLevel="1" x14ac:dyDescent="0.25">
      <c r="A46" s="17">
        <f t="shared" si="7"/>
        <v>33</v>
      </c>
      <c r="B46" s="23" t="s">
        <v>259</v>
      </c>
      <c r="C46" s="58">
        <v>4500</v>
      </c>
      <c r="D46" s="58">
        <v>0</v>
      </c>
      <c r="E46" s="58">
        <v>4500</v>
      </c>
      <c r="F46" s="58">
        <v>0</v>
      </c>
      <c r="G46" s="58">
        <f t="shared" si="8"/>
        <v>4282.3999999999996</v>
      </c>
      <c r="H46" s="58">
        <f>340+400+160</f>
        <v>900</v>
      </c>
      <c r="I46" s="58">
        <f>352.4+420+210</f>
        <v>982.4</v>
      </c>
      <c r="J46" s="58">
        <f>800+800+800</f>
        <v>2400</v>
      </c>
      <c r="K46" s="115"/>
      <c r="L46" s="35">
        <v>0</v>
      </c>
      <c r="M46" s="6">
        <v>0</v>
      </c>
      <c r="N46" s="6">
        <v>0</v>
      </c>
      <c r="O46" s="6">
        <v>0</v>
      </c>
      <c r="P46" s="128"/>
    </row>
    <row r="47" spans="1:16" outlineLevel="1" x14ac:dyDescent="0.25">
      <c r="A47" s="17">
        <f t="shared" si="7"/>
        <v>34</v>
      </c>
      <c r="B47" s="23" t="s">
        <v>260</v>
      </c>
      <c r="C47" s="58">
        <v>4500</v>
      </c>
      <c r="D47" s="58">
        <v>0</v>
      </c>
      <c r="E47" s="58">
        <v>4500</v>
      </c>
      <c r="F47" s="58">
        <v>0</v>
      </c>
      <c r="G47" s="58">
        <f t="shared" si="8"/>
        <v>1499</v>
      </c>
      <c r="H47" s="58">
        <v>99</v>
      </c>
      <c r="I47" s="58">
        <v>200</v>
      </c>
      <c r="J47" s="58">
        <v>1200</v>
      </c>
      <c r="K47" s="115"/>
      <c r="L47" s="35">
        <v>0</v>
      </c>
      <c r="M47" s="6">
        <v>0</v>
      </c>
      <c r="N47" s="6">
        <v>0</v>
      </c>
      <c r="O47" s="6">
        <v>0</v>
      </c>
      <c r="P47" s="128"/>
    </row>
    <row r="48" spans="1:16" ht="19.5" outlineLevel="1" thickBot="1" x14ac:dyDescent="0.3">
      <c r="A48" s="17">
        <f t="shared" si="7"/>
        <v>35</v>
      </c>
      <c r="B48" s="23" t="s">
        <v>429</v>
      </c>
      <c r="C48" s="58">
        <v>4500</v>
      </c>
      <c r="D48" s="58">
        <v>0</v>
      </c>
      <c r="E48" s="58">
        <v>4500</v>
      </c>
      <c r="F48" s="58">
        <v>0</v>
      </c>
      <c r="G48" s="58">
        <f t="shared" si="8"/>
        <v>0</v>
      </c>
      <c r="H48" s="58"/>
      <c r="I48" s="58"/>
      <c r="J48" s="58"/>
      <c r="K48" s="115"/>
      <c r="L48" s="35">
        <v>0</v>
      </c>
      <c r="M48" s="6">
        <v>0</v>
      </c>
      <c r="N48" s="6">
        <v>0</v>
      </c>
      <c r="O48" s="6">
        <v>0</v>
      </c>
      <c r="P48" s="129"/>
    </row>
    <row r="49" spans="1:16" x14ac:dyDescent="0.25">
      <c r="A49" s="20">
        <v>3</v>
      </c>
      <c r="B49" s="21" t="s">
        <v>404</v>
      </c>
      <c r="C49" s="5">
        <f>SUM(C50:C63)</f>
        <v>381602</v>
      </c>
      <c r="D49" s="5">
        <f t="shared" ref="D49:J49" si="9">SUM(D50:D63)</f>
        <v>0</v>
      </c>
      <c r="E49" s="5">
        <f t="shared" si="9"/>
        <v>184444.9</v>
      </c>
      <c r="F49" s="5">
        <f t="shared" si="9"/>
        <v>0</v>
      </c>
      <c r="G49" s="5">
        <f t="shared" si="9"/>
        <v>120323.69999999998</v>
      </c>
      <c r="H49" s="5">
        <f t="shared" si="9"/>
        <v>7278</v>
      </c>
      <c r="I49" s="5">
        <f t="shared" si="9"/>
        <v>64361.7</v>
      </c>
      <c r="J49" s="5">
        <f t="shared" si="9"/>
        <v>48684</v>
      </c>
      <c r="K49" s="5">
        <f t="shared" ref="K49:P49" si="10">SUM(K50:K63)</f>
        <v>0</v>
      </c>
      <c r="L49" s="87">
        <f t="shared" si="10"/>
        <v>0</v>
      </c>
      <c r="M49" s="5">
        <f t="shared" si="10"/>
        <v>0</v>
      </c>
      <c r="N49" s="5">
        <f t="shared" si="10"/>
        <v>0</v>
      </c>
      <c r="O49" s="5">
        <f t="shared" si="10"/>
        <v>0</v>
      </c>
      <c r="P49" s="29">
        <f t="shared" si="10"/>
        <v>0</v>
      </c>
    </row>
    <row r="50" spans="1:16" ht="18.75" customHeight="1" outlineLevel="1" x14ac:dyDescent="0.25">
      <c r="A50" s="17">
        <f>+A48+1</f>
        <v>36</v>
      </c>
      <c r="B50" s="18" t="s">
        <v>434</v>
      </c>
      <c r="C50" s="92">
        <v>102791</v>
      </c>
      <c r="D50" s="92"/>
      <c r="E50" s="92">
        <v>76791</v>
      </c>
      <c r="F50" s="92"/>
      <c r="G50" s="58">
        <f>H50+I50+J50</f>
        <v>76627</v>
      </c>
      <c r="H50" s="58">
        <v>165</v>
      </c>
      <c r="I50" s="58">
        <f>32050.7+9902.3</f>
        <v>41953</v>
      </c>
      <c r="J50" s="58">
        <v>34509</v>
      </c>
      <c r="K50" s="112" t="s">
        <v>734</v>
      </c>
      <c r="L50" s="88">
        <v>0</v>
      </c>
      <c r="M50" s="74">
        <v>0</v>
      </c>
      <c r="N50" s="74">
        <v>0</v>
      </c>
      <c r="O50" s="74">
        <v>0</v>
      </c>
      <c r="P50" s="140" t="s">
        <v>734</v>
      </c>
    </row>
    <row r="51" spans="1:16" outlineLevel="1" x14ac:dyDescent="0.25">
      <c r="A51" s="17">
        <f t="shared" ref="A51:A63" si="11">+A50+1</f>
        <v>37</v>
      </c>
      <c r="B51" s="19" t="s">
        <v>432</v>
      </c>
      <c r="C51" s="57">
        <v>17165</v>
      </c>
      <c r="D51" s="92"/>
      <c r="E51" s="57">
        <v>290.39999999999998</v>
      </c>
      <c r="F51" s="92"/>
      <c r="G51" s="58">
        <f t="shared" ref="G51:G63" si="12">H51+I51+J51</f>
        <v>290.39999999999998</v>
      </c>
      <c r="H51" s="91"/>
      <c r="I51" s="58">
        <v>290.39999999999998</v>
      </c>
      <c r="J51" s="91"/>
      <c r="K51" s="112"/>
      <c r="L51" s="88">
        <v>0</v>
      </c>
      <c r="M51" s="74">
        <v>0</v>
      </c>
      <c r="N51" s="74">
        <v>0</v>
      </c>
      <c r="O51" s="74">
        <v>0</v>
      </c>
      <c r="P51" s="141"/>
    </row>
    <row r="52" spans="1:16" outlineLevel="1" x14ac:dyDescent="0.25">
      <c r="A52" s="17">
        <f t="shared" si="11"/>
        <v>38</v>
      </c>
      <c r="B52" s="19" t="s">
        <v>261</v>
      </c>
      <c r="C52" s="57">
        <v>37500</v>
      </c>
      <c r="D52" s="92"/>
      <c r="E52" s="57">
        <v>23073</v>
      </c>
      <c r="F52" s="92"/>
      <c r="G52" s="58">
        <f t="shared" si="12"/>
        <v>23073</v>
      </c>
      <c r="H52" s="91">
        <v>7113</v>
      </c>
      <c r="I52" s="91">
        <f>2473.2+4882.8</f>
        <v>7356</v>
      </c>
      <c r="J52" s="91">
        <v>8604</v>
      </c>
      <c r="K52" s="112"/>
      <c r="L52" s="88">
        <v>0</v>
      </c>
      <c r="M52" s="74">
        <v>0</v>
      </c>
      <c r="N52" s="74">
        <v>0</v>
      </c>
      <c r="O52" s="74">
        <v>0</v>
      </c>
      <c r="P52" s="141"/>
    </row>
    <row r="53" spans="1:16" outlineLevel="1" x14ac:dyDescent="0.25">
      <c r="A53" s="17">
        <f t="shared" si="11"/>
        <v>39</v>
      </c>
      <c r="B53" s="19" t="s">
        <v>262</v>
      </c>
      <c r="C53" s="57">
        <v>28254</v>
      </c>
      <c r="D53" s="92"/>
      <c r="E53" s="57">
        <v>7672</v>
      </c>
      <c r="F53" s="92"/>
      <c r="G53" s="58">
        <f t="shared" si="12"/>
        <v>2702.9</v>
      </c>
      <c r="H53" s="91"/>
      <c r="I53" s="91">
        <v>1316.9</v>
      </c>
      <c r="J53" s="91">
        <v>1386</v>
      </c>
      <c r="K53" s="112"/>
      <c r="L53" s="88">
        <v>0</v>
      </c>
      <c r="M53" s="74">
        <v>0</v>
      </c>
      <c r="N53" s="74">
        <v>0</v>
      </c>
      <c r="O53" s="74">
        <v>0</v>
      </c>
      <c r="P53" s="141"/>
    </row>
    <row r="54" spans="1:16" outlineLevel="1" x14ac:dyDescent="0.25">
      <c r="A54" s="17">
        <f t="shared" si="11"/>
        <v>40</v>
      </c>
      <c r="B54" s="19" t="s">
        <v>263</v>
      </c>
      <c r="C54" s="57">
        <v>19400</v>
      </c>
      <c r="D54" s="92"/>
      <c r="E54" s="57">
        <v>1271</v>
      </c>
      <c r="F54" s="92"/>
      <c r="G54" s="58">
        <f t="shared" si="12"/>
        <v>1271</v>
      </c>
      <c r="H54" s="84"/>
      <c r="I54" s="91">
        <v>1271</v>
      </c>
      <c r="J54" s="91"/>
      <c r="K54" s="112"/>
      <c r="L54" s="88">
        <v>0</v>
      </c>
      <c r="M54" s="74">
        <v>0</v>
      </c>
      <c r="N54" s="74">
        <v>0</v>
      </c>
      <c r="O54" s="74">
        <v>0</v>
      </c>
      <c r="P54" s="141"/>
    </row>
    <row r="55" spans="1:16" outlineLevel="1" x14ac:dyDescent="0.25">
      <c r="A55" s="17">
        <f t="shared" si="11"/>
        <v>41</v>
      </c>
      <c r="B55" s="19" t="s">
        <v>264</v>
      </c>
      <c r="C55" s="57">
        <v>18120</v>
      </c>
      <c r="D55" s="92"/>
      <c r="E55" s="57">
        <v>18120</v>
      </c>
      <c r="F55" s="92"/>
      <c r="G55" s="58">
        <f t="shared" si="12"/>
        <v>2733.4</v>
      </c>
      <c r="H55" s="58"/>
      <c r="I55" s="58">
        <f>831.6+941.8</f>
        <v>1773.4</v>
      </c>
      <c r="J55" s="91">
        <v>960</v>
      </c>
      <c r="K55" s="112"/>
      <c r="L55" s="88">
        <v>0</v>
      </c>
      <c r="M55" s="74">
        <v>0</v>
      </c>
      <c r="N55" s="74">
        <v>0</v>
      </c>
      <c r="O55" s="74">
        <v>0</v>
      </c>
      <c r="P55" s="141"/>
    </row>
    <row r="56" spans="1:16" outlineLevel="1" x14ac:dyDescent="0.25">
      <c r="A56" s="17">
        <f t="shared" si="11"/>
        <v>42</v>
      </c>
      <c r="B56" s="19" t="s">
        <v>265</v>
      </c>
      <c r="C56" s="57">
        <v>25164</v>
      </c>
      <c r="D56" s="92"/>
      <c r="E56" s="57">
        <v>105</v>
      </c>
      <c r="F56" s="92"/>
      <c r="G56" s="58">
        <f t="shared" si="12"/>
        <v>0</v>
      </c>
      <c r="H56" s="58"/>
      <c r="I56" s="58"/>
      <c r="J56" s="58"/>
      <c r="K56" s="112"/>
      <c r="L56" s="88">
        <v>0</v>
      </c>
      <c r="M56" s="74">
        <v>0</v>
      </c>
      <c r="N56" s="74">
        <v>0</v>
      </c>
      <c r="O56" s="74">
        <v>0</v>
      </c>
      <c r="P56" s="141"/>
    </row>
    <row r="57" spans="1:16" outlineLevel="1" x14ac:dyDescent="0.25">
      <c r="A57" s="17">
        <f t="shared" si="11"/>
        <v>43</v>
      </c>
      <c r="B57" s="19" t="s">
        <v>266</v>
      </c>
      <c r="C57" s="57">
        <v>18586</v>
      </c>
      <c r="D57" s="92"/>
      <c r="E57" s="57">
        <v>18586</v>
      </c>
      <c r="F57" s="92"/>
      <c r="G57" s="58">
        <f t="shared" si="12"/>
        <v>4860</v>
      </c>
      <c r="H57" s="58"/>
      <c r="I57" s="58">
        <v>4860</v>
      </c>
      <c r="J57" s="58"/>
      <c r="K57" s="112"/>
      <c r="L57" s="88">
        <v>0</v>
      </c>
      <c r="M57" s="74">
        <v>0</v>
      </c>
      <c r="N57" s="74">
        <v>0</v>
      </c>
      <c r="O57" s="74">
        <v>0</v>
      </c>
      <c r="P57" s="141"/>
    </row>
    <row r="58" spans="1:16" outlineLevel="1" x14ac:dyDescent="0.25">
      <c r="A58" s="17">
        <f t="shared" si="11"/>
        <v>44</v>
      </c>
      <c r="B58" s="19" t="s">
        <v>267</v>
      </c>
      <c r="C58" s="57">
        <v>18389</v>
      </c>
      <c r="D58" s="92"/>
      <c r="E58" s="57">
        <v>5699</v>
      </c>
      <c r="F58" s="92"/>
      <c r="G58" s="58">
        <f t="shared" si="12"/>
        <v>691.7</v>
      </c>
      <c r="H58" s="58"/>
      <c r="I58" s="58">
        <v>691.7</v>
      </c>
      <c r="J58" s="58"/>
      <c r="K58" s="112"/>
      <c r="L58" s="88">
        <v>0</v>
      </c>
      <c r="M58" s="74">
        <v>0</v>
      </c>
      <c r="N58" s="74">
        <v>0</v>
      </c>
      <c r="O58" s="74">
        <v>0</v>
      </c>
      <c r="P58" s="141"/>
    </row>
    <row r="59" spans="1:16" outlineLevel="1" x14ac:dyDescent="0.25">
      <c r="A59" s="17">
        <f t="shared" si="11"/>
        <v>45</v>
      </c>
      <c r="B59" s="19" t="s">
        <v>268</v>
      </c>
      <c r="C59" s="57">
        <v>20972</v>
      </c>
      <c r="D59" s="92"/>
      <c r="E59" s="57">
        <v>976.8</v>
      </c>
      <c r="F59" s="92"/>
      <c r="G59" s="58">
        <f t="shared" si="12"/>
        <v>976.8</v>
      </c>
      <c r="H59" s="91"/>
      <c r="I59" s="91">
        <v>976.8</v>
      </c>
      <c r="J59" s="91"/>
      <c r="K59" s="112"/>
      <c r="L59" s="88">
        <v>0</v>
      </c>
      <c r="M59" s="74">
        <v>0</v>
      </c>
      <c r="N59" s="74">
        <v>0</v>
      </c>
      <c r="O59" s="74">
        <v>0</v>
      </c>
      <c r="P59" s="141"/>
    </row>
    <row r="60" spans="1:16" outlineLevel="1" x14ac:dyDescent="0.25">
      <c r="A60" s="17">
        <f t="shared" si="11"/>
        <v>46</v>
      </c>
      <c r="B60" s="19" t="s">
        <v>269</v>
      </c>
      <c r="C60" s="57">
        <v>20112</v>
      </c>
      <c r="D60" s="92"/>
      <c r="E60" s="57">
        <v>8112</v>
      </c>
      <c r="F60" s="92"/>
      <c r="G60" s="58">
        <f t="shared" si="12"/>
        <v>2119.6</v>
      </c>
      <c r="H60" s="58"/>
      <c r="I60" s="58">
        <v>994.6</v>
      </c>
      <c r="J60" s="58">
        <v>1125</v>
      </c>
      <c r="K60" s="112"/>
      <c r="L60" s="88">
        <v>0</v>
      </c>
      <c r="M60" s="74">
        <v>0</v>
      </c>
      <c r="N60" s="74">
        <v>0</v>
      </c>
      <c r="O60" s="74">
        <v>0</v>
      </c>
      <c r="P60" s="141"/>
    </row>
    <row r="61" spans="1:16" outlineLevel="1" x14ac:dyDescent="0.25">
      <c r="A61" s="17">
        <f t="shared" si="11"/>
        <v>47</v>
      </c>
      <c r="B61" s="19" t="s">
        <v>270</v>
      </c>
      <c r="C61" s="57">
        <v>19536</v>
      </c>
      <c r="D61" s="92"/>
      <c r="E61" s="57">
        <v>19536</v>
      </c>
      <c r="F61" s="92"/>
      <c r="G61" s="58">
        <f t="shared" si="12"/>
        <v>1142.5</v>
      </c>
      <c r="H61" s="91"/>
      <c r="I61" s="91">
        <v>1142.5</v>
      </c>
      <c r="J61" s="91"/>
      <c r="K61" s="112"/>
      <c r="L61" s="88">
        <v>0</v>
      </c>
      <c r="M61" s="74">
        <v>0</v>
      </c>
      <c r="N61" s="74">
        <v>0</v>
      </c>
      <c r="O61" s="74">
        <v>0</v>
      </c>
      <c r="P61" s="141"/>
    </row>
    <row r="62" spans="1:16" outlineLevel="1" x14ac:dyDescent="0.25">
      <c r="A62" s="17">
        <f t="shared" si="11"/>
        <v>48</v>
      </c>
      <c r="B62" s="19" t="s">
        <v>271</v>
      </c>
      <c r="C62" s="57">
        <v>23021</v>
      </c>
      <c r="D62" s="92"/>
      <c r="E62" s="57">
        <v>1620.7</v>
      </c>
      <c r="F62" s="92"/>
      <c r="G62" s="58">
        <f t="shared" si="12"/>
        <v>1620.7</v>
      </c>
      <c r="H62" s="91"/>
      <c r="I62" s="91">
        <v>720.7</v>
      </c>
      <c r="J62" s="91">
        <v>900</v>
      </c>
      <c r="K62" s="112"/>
      <c r="L62" s="88">
        <v>0</v>
      </c>
      <c r="M62" s="74">
        <v>0</v>
      </c>
      <c r="N62" s="74">
        <v>0</v>
      </c>
      <c r="O62" s="74">
        <v>0</v>
      </c>
      <c r="P62" s="141"/>
    </row>
    <row r="63" spans="1:16" outlineLevel="1" x14ac:dyDescent="0.25">
      <c r="A63" s="17">
        <f t="shared" si="11"/>
        <v>49</v>
      </c>
      <c r="B63" s="19" t="s">
        <v>272</v>
      </c>
      <c r="C63" s="57">
        <v>12592</v>
      </c>
      <c r="D63" s="92"/>
      <c r="E63" s="57">
        <v>2592</v>
      </c>
      <c r="F63" s="92"/>
      <c r="G63" s="58">
        <f t="shared" si="12"/>
        <v>2214.6999999999998</v>
      </c>
      <c r="H63" s="91"/>
      <c r="I63" s="91">
        <f>585.7+429</f>
        <v>1014.7</v>
      </c>
      <c r="J63" s="91">
        <v>1200</v>
      </c>
      <c r="K63" s="112"/>
      <c r="L63" s="88">
        <v>0</v>
      </c>
      <c r="M63" s="74">
        <v>0</v>
      </c>
      <c r="N63" s="74">
        <v>0</v>
      </c>
      <c r="O63" s="74">
        <v>0</v>
      </c>
      <c r="P63" s="142"/>
    </row>
    <row r="64" spans="1:16" x14ac:dyDescent="0.25">
      <c r="A64" s="20">
        <v>4</v>
      </c>
      <c r="B64" s="21" t="s">
        <v>405</v>
      </c>
      <c r="C64" s="5">
        <f>SUM(C65:C78)</f>
        <v>23464</v>
      </c>
      <c r="D64" s="5">
        <f t="shared" ref="D64:J64" si="13">SUM(D65:D78)</f>
        <v>0</v>
      </c>
      <c r="E64" s="5">
        <f t="shared" si="13"/>
        <v>23464</v>
      </c>
      <c r="F64" s="75">
        <f t="shared" si="13"/>
        <v>0</v>
      </c>
      <c r="G64" s="75">
        <f t="shared" si="13"/>
        <v>15314</v>
      </c>
      <c r="H64" s="75">
        <f t="shared" si="13"/>
        <v>660</v>
      </c>
      <c r="I64" s="5">
        <f t="shared" si="13"/>
        <v>385</v>
      </c>
      <c r="J64" s="5">
        <f t="shared" si="13"/>
        <v>14269</v>
      </c>
      <c r="K64" s="5">
        <f t="shared" ref="K64:P64" si="14">SUM(K65:K78)</f>
        <v>0</v>
      </c>
      <c r="L64" s="87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5">
        <f t="shared" si="14"/>
        <v>0</v>
      </c>
    </row>
    <row r="65" spans="1:16" ht="18.75" customHeight="1" outlineLevel="1" x14ac:dyDescent="0.25">
      <c r="A65" s="17">
        <f>+A63+1</f>
        <v>50</v>
      </c>
      <c r="B65" s="18" t="s">
        <v>433</v>
      </c>
      <c r="C65" s="96">
        <v>6489</v>
      </c>
      <c r="D65" s="96">
        <v>0</v>
      </c>
      <c r="E65" s="96">
        <v>6489</v>
      </c>
      <c r="F65" s="96">
        <v>0</v>
      </c>
      <c r="G65" s="96">
        <f t="shared" ref="G65:G78" si="15">+H65+I65+J65</f>
        <v>10000</v>
      </c>
      <c r="H65" s="96">
        <v>0</v>
      </c>
      <c r="I65" s="96">
        <v>0</v>
      </c>
      <c r="J65" s="96">
        <v>10000</v>
      </c>
      <c r="K65" s="112" t="s">
        <v>734</v>
      </c>
      <c r="L65" s="35">
        <v>0</v>
      </c>
      <c r="M65" s="6">
        <v>0</v>
      </c>
      <c r="N65" s="6">
        <v>0</v>
      </c>
      <c r="O65" s="6">
        <v>0</v>
      </c>
      <c r="P65" s="140" t="s">
        <v>734</v>
      </c>
    </row>
    <row r="66" spans="1:16" outlineLevel="1" x14ac:dyDescent="0.25">
      <c r="A66" s="17">
        <f>+A65+1</f>
        <v>51</v>
      </c>
      <c r="B66" s="19" t="s">
        <v>283</v>
      </c>
      <c r="C66" s="96">
        <v>827</v>
      </c>
      <c r="D66" s="96">
        <v>0</v>
      </c>
      <c r="E66" s="96">
        <v>827</v>
      </c>
      <c r="F66" s="96">
        <v>0</v>
      </c>
      <c r="G66" s="96">
        <f t="shared" si="15"/>
        <v>0</v>
      </c>
      <c r="H66" s="96">
        <v>0</v>
      </c>
      <c r="I66" s="96">
        <v>0</v>
      </c>
      <c r="J66" s="96">
        <v>0</v>
      </c>
      <c r="K66" s="112"/>
      <c r="L66" s="35">
        <v>0</v>
      </c>
      <c r="M66" s="6">
        <v>0</v>
      </c>
      <c r="N66" s="6">
        <v>0</v>
      </c>
      <c r="O66" s="6">
        <v>0</v>
      </c>
      <c r="P66" s="141"/>
    </row>
    <row r="67" spans="1:16" outlineLevel="1" x14ac:dyDescent="0.25">
      <c r="A67" s="17">
        <f t="shared" ref="A67:A78" si="16">+A66+1</f>
        <v>52</v>
      </c>
      <c r="B67" s="19" t="s">
        <v>435</v>
      </c>
      <c r="C67" s="96">
        <v>4716</v>
      </c>
      <c r="D67" s="96">
        <v>0</v>
      </c>
      <c r="E67" s="96">
        <v>4716</v>
      </c>
      <c r="F67" s="96">
        <v>0</v>
      </c>
      <c r="G67" s="96">
        <f t="shared" si="15"/>
        <v>0</v>
      </c>
      <c r="H67" s="96">
        <v>0</v>
      </c>
      <c r="I67" s="96">
        <v>0</v>
      </c>
      <c r="J67" s="96">
        <v>0</v>
      </c>
      <c r="K67" s="112"/>
      <c r="L67" s="35">
        <v>0</v>
      </c>
      <c r="M67" s="6">
        <v>0</v>
      </c>
      <c r="N67" s="6">
        <v>0</v>
      </c>
      <c r="O67" s="6">
        <v>0</v>
      </c>
      <c r="P67" s="141"/>
    </row>
    <row r="68" spans="1:16" outlineLevel="1" x14ac:dyDescent="0.25">
      <c r="A68" s="17">
        <f t="shared" si="16"/>
        <v>53</v>
      </c>
      <c r="B68" s="19" t="s">
        <v>275</v>
      </c>
      <c r="C68" s="96">
        <v>528</v>
      </c>
      <c r="D68" s="96">
        <v>0</v>
      </c>
      <c r="E68" s="96">
        <v>528</v>
      </c>
      <c r="F68" s="96">
        <v>0</v>
      </c>
      <c r="G68" s="96">
        <f t="shared" si="15"/>
        <v>0</v>
      </c>
      <c r="H68" s="96">
        <v>0</v>
      </c>
      <c r="I68" s="96">
        <v>0</v>
      </c>
      <c r="J68" s="96">
        <v>0</v>
      </c>
      <c r="K68" s="112"/>
      <c r="L68" s="35">
        <v>0</v>
      </c>
      <c r="M68" s="6">
        <v>0</v>
      </c>
      <c r="N68" s="6">
        <v>0</v>
      </c>
      <c r="O68" s="6">
        <v>0</v>
      </c>
      <c r="P68" s="141"/>
    </row>
    <row r="69" spans="1:16" outlineLevel="1" x14ac:dyDescent="0.25">
      <c r="A69" s="17">
        <f t="shared" si="16"/>
        <v>54</v>
      </c>
      <c r="B69" s="19" t="s">
        <v>278</v>
      </c>
      <c r="C69" s="96">
        <v>4456</v>
      </c>
      <c r="D69" s="96">
        <v>0</v>
      </c>
      <c r="E69" s="96">
        <v>4456</v>
      </c>
      <c r="F69" s="96">
        <v>0</v>
      </c>
      <c r="G69" s="96">
        <f t="shared" si="15"/>
        <v>2814</v>
      </c>
      <c r="H69" s="96">
        <v>660</v>
      </c>
      <c r="I69" s="96">
        <v>240</v>
      </c>
      <c r="J69" s="96">
        <v>1914</v>
      </c>
      <c r="K69" s="112"/>
      <c r="L69" s="35">
        <v>0</v>
      </c>
      <c r="M69" s="6">
        <v>0</v>
      </c>
      <c r="N69" s="6">
        <v>0</v>
      </c>
      <c r="O69" s="6">
        <v>0</v>
      </c>
      <c r="P69" s="141"/>
    </row>
    <row r="70" spans="1:16" outlineLevel="1" x14ac:dyDescent="0.25">
      <c r="A70" s="17">
        <f t="shared" si="16"/>
        <v>55</v>
      </c>
      <c r="B70" s="19" t="s">
        <v>282</v>
      </c>
      <c r="C70" s="96">
        <v>0</v>
      </c>
      <c r="D70" s="100">
        <v>0</v>
      </c>
      <c r="E70" s="96">
        <v>0</v>
      </c>
      <c r="F70" s="96">
        <v>0</v>
      </c>
      <c r="G70" s="96">
        <f t="shared" si="15"/>
        <v>0</v>
      </c>
      <c r="H70" s="96">
        <v>0</v>
      </c>
      <c r="I70" s="96">
        <v>0</v>
      </c>
      <c r="J70" s="96">
        <v>0</v>
      </c>
      <c r="K70" s="112"/>
      <c r="L70" s="35">
        <v>0</v>
      </c>
      <c r="M70" s="6">
        <v>0</v>
      </c>
      <c r="N70" s="6">
        <v>0</v>
      </c>
      <c r="O70" s="6">
        <v>0</v>
      </c>
      <c r="P70" s="141"/>
    </row>
    <row r="71" spans="1:16" outlineLevel="1" x14ac:dyDescent="0.25">
      <c r="A71" s="17">
        <f t="shared" si="16"/>
        <v>56</v>
      </c>
      <c r="B71" s="19" t="s">
        <v>273</v>
      </c>
      <c r="C71" s="96">
        <v>0</v>
      </c>
      <c r="D71" s="96">
        <v>0</v>
      </c>
      <c r="E71" s="96">
        <v>0</v>
      </c>
      <c r="F71" s="96">
        <v>0</v>
      </c>
      <c r="G71" s="96">
        <f t="shared" si="15"/>
        <v>0</v>
      </c>
      <c r="H71" s="96">
        <v>0</v>
      </c>
      <c r="I71" s="96">
        <v>0</v>
      </c>
      <c r="J71" s="96">
        <v>0</v>
      </c>
      <c r="K71" s="112"/>
      <c r="L71" s="35">
        <v>0</v>
      </c>
      <c r="M71" s="6">
        <v>0</v>
      </c>
      <c r="N71" s="6">
        <v>0</v>
      </c>
      <c r="O71" s="6">
        <v>0</v>
      </c>
      <c r="P71" s="141"/>
    </row>
    <row r="72" spans="1:16" outlineLevel="1" x14ac:dyDescent="0.25">
      <c r="A72" s="17">
        <f t="shared" si="16"/>
        <v>57</v>
      </c>
      <c r="B72" s="19" t="s">
        <v>274</v>
      </c>
      <c r="C72" s="96">
        <v>0</v>
      </c>
      <c r="D72" s="96">
        <v>0</v>
      </c>
      <c r="E72" s="96">
        <v>0</v>
      </c>
      <c r="F72" s="96">
        <v>0</v>
      </c>
      <c r="G72" s="96">
        <f t="shared" si="15"/>
        <v>0</v>
      </c>
      <c r="H72" s="96">
        <v>0</v>
      </c>
      <c r="I72" s="96">
        <v>0</v>
      </c>
      <c r="J72" s="96">
        <v>0</v>
      </c>
      <c r="K72" s="112"/>
      <c r="L72" s="35">
        <v>0</v>
      </c>
      <c r="M72" s="6">
        <v>0</v>
      </c>
      <c r="N72" s="6">
        <v>0</v>
      </c>
      <c r="O72" s="6">
        <v>0</v>
      </c>
      <c r="P72" s="141"/>
    </row>
    <row r="73" spans="1:16" outlineLevel="1" x14ac:dyDescent="0.25">
      <c r="A73" s="17">
        <f t="shared" si="16"/>
        <v>58</v>
      </c>
      <c r="B73" s="19" t="s">
        <v>276</v>
      </c>
      <c r="C73" s="96">
        <v>0</v>
      </c>
      <c r="D73" s="96">
        <v>0</v>
      </c>
      <c r="E73" s="96">
        <v>0</v>
      </c>
      <c r="F73" s="96">
        <v>0</v>
      </c>
      <c r="G73" s="96">
        <f t="shared" si="15"/>
        <v>0</v>
      </c>
      <c r="H73" s="96">
        <v>0</v>
      </c>
      <c r="I73" s="96">
        <v>0</v>
      </c>
      <c r="J73" s="96">
        <v>0</v>
      </c>
      <c r="K73" s="112"/>
      <c r="L73" s="35">
        <v>0</v>
      </c>
      <c r="M73" s="6">
        <v>0</v>
      </c>
      <c r="N73" s="6">
        <v>0</v>
      </c>
      <c r="O73" s="6">
        <v>0</v>
      </c>
      <c r="P73" s="141"/>
    </row>
    <row r="74" spans="1:16" outlineLevel="1" x14ac:dyDescent="0.25">
      <c r="A74" s="17">
        <f t="shared" si="16"/>
        <v>59</v>
      </c>
      <c r="B74" s="19" t="s">
        <v>277</v>
      </c>
      <c r="C74" s="96">
        <v>0</v>
      </c>
      <c r="D74" s="96">
        <v>0</v>
      </c>
      <c r="E74" s="96">
        <v>0</v>
      </c>
      <c r="F74" s="96">
        <v>0</v>
      </c>
      <c r="G74" s="96">
        <f t="shared" si="15"/>
        <v>0</v>
      </c>
      <c r="H74" s="96">
        <v>0</v>
      </c>
      <c r="I74" s="96">
        <v>0</v>
      </c>
      <c r="J74" s="96">
        <v>0</v>
      </c>
      <c r="K74" s="112"/>
      <c r="L74" s="35">
        <v>0</v>
      </c>
      <c r="M74" s="6">
        <v>0</v>
      </c>
      <c r="N74" s="6">
        <v>0</v>
      </c>
      <c r="O74" s="6">
        <v>0</v>
      </c>
      <c r="P74" s="141"/>
    </row>
    <row r="75" spans="1:16" outlineLevel="1" x14ac:dyDescent="0.25">
      <c r="A75" s="17">
        <f t="shared" si="16"/>
        <v>60</v>
      </c>
      <c r="B75" s="19" t="s">
        <v>279</v>
      </c>
      <c r="C75" s="96">
        <v>0</v>
      </c>
      <c r="D75" s="96">
        <v>0</v>
      </c>
      <c r="E75" s="96">
        <v>0</v>
      </c>
      <c r="F75" s="96">
        <v>0</v>
      </c>
      <c r="G75" s="96">
        <f t="shared" si="15"/>
        <v>0</v>
      </c>
      <c r="H75" s="96">
        <v>0</v>
      </c>
      <c r="I75" s="96">
        <v>0</v>
      </c>
      <c r="J75" s="96">
        <v>0</v>
      </c>
      <c r="K75" s="112"/>
      <c r="L75" s="35">
        <v>0</v>
      </c>
      <c r="M75" s="6">
        <v>0</v>
      </c>
      <c r="N75" s="6">
        <v>0</v>
      </c>
      <c r="O75" s="6">
        <v>0</v>
      </c>
      <c r="P75" s="141"/>
    </row>
    <row r="76" spans="1:16" outlineLevel="1" x14ac:dyDescent="0.25">
      <c r="A76" s="17">
        <f t="shared" si="16"/>
        <v>61</v>
      </c>
      <c r="B76" s="19" t="s">
        <v>281</v>
      </c>
      <c r="C76" s="96">
        <v>3948</v>
      </c>
      <c r="D76" s="96">
        <v>0</v>
      </c>
      <c r="E76" s="96">
        <v>3948</v>
      </c>
      <c r="F76" s="96">
        <v>0</v>
      </c>
      <c r="G76" s="96">
        <f t="shared" si="15"/>
        <v>0</v>
      </c>
      <c r="H76" s="96">
        <v>0</v>
      </c>
      <c r="I76" s="96">
        <v>0</v>
      </c>
      <c r="J76" s="96">
        <v>0</v>
      </c>
      <c r="K76" s="112"/>
      <c r="L76" s="35">
        <v>0</v>
      </c>
      <c r="M76" s="6">
        <v>0</v>
      </c>
      <c r="N76" s="6">
        <v>0</v>
      </c>
      <c r="O76" s="6">
        <v>0</v>
      </c>
      <c r="P76" s="141"/>
    </row>
    <row r="77" spans="1:16" outlineLevel="1" x14ac:dyDescent="0.25">
      <c r="A77" s="17">
        <f t="shared" si="16"/>
        <v>62</v>
      </c>
      <c r="B77" s="19" t="s">
        <v>280</v>
      </c>
      <c r="C77" s="96">
        <v>0</v>
      </c>
      <c r="D77" s="96">
        <v>0</v>
      </c>
      <c r="E77" s="96">
        <v>0</v>
      </c>
      <c r="F77" s="96">
        <v>0</v>
      </c>
      <c r="G77" s="96">
        <f t="shared" si="15"/>
        <v>0</v>
      </c>
      <c r="H77" s="96">
        <v>0</v>
      </c>
      <c r="I77" s="96">
        <v>0</v>
      </c>
      <c r="J77" s="96">
        <v>0</v>
      </c>
      <c r="K77" s="112"/>
      <c r="L77" s="35">
        <v>0</v>
      </c>
      <c r="M77" s="6">
        <v>0</v>
      </c>
      <c r="N77" s="6">
        <v>0</v>
      </c>
      <c r="O77" s="6">
        <v>0</v>
      </c>
      <c r="P77" s="141"/>
    </row>
    <row r="78" spans="1:16" outlineLevel="1" x14ac:dyDescent="0.25">
      <c r="A78" s="17">
        <f t="shared" si="16"/>
        <v>63</v>
      </c>
      <c r="B78" s="19" t="s">
        <v>284</v>
      </c>
      <c r="C78" s="96">
        <v>2500</v>
      </c>
      <c r="D78" s="96">
        <v>0</v>
      </c>
      <c r="E78" s="96">
        <v>2500</v>
      </c>
      <c r="F78" s="96">
        <v>0</v>
      </c>
      <c r="G78" s="96">
        <f t="shared" si="15"/>
        <v>2500</v>
      </c>
      <c r="H78" s="96">
        <v>0</v>
      </c>
      <c r="I78" s="96">
        <v>145</v>
      </c>
      <c r="J78" s="96">
        <v>2355</v>
      </c>
      <c r="K78" s="112"/>
      <c r="L78" s="35">
        <v>0</v>
      </c>
      <c r="M78" s="6">
        <v>0</v>
      </c>
      <c r="N78" s="6">
        <v>0</v>
      </c>
      <c r="O78" s="6">
        <v>0</v>
      </c>
      <c r="P78" s="142"/>
    </row>
    <row r="79" spans="1:16" x14ac:dyDescent="0.25">
      <c r="A79" s="20">
        <v>5</v>
      </c>
      <c r="B79" s="21" t="s">
        <v>406</v>
      </c>
      <c r="C79" s="5">
        <f>SUM(C80:C95)</f>
        <v>200142</v>
      </c>
      <c r="D79" s="5">
        <f t="shared" ref="D79:J79" si="17">SUM(D80:D95)</f>
        <v>0</v>
      </c>
      <c r="E79" s="5">
        <f t="shared" si="17"/>
        <v>200142</v>
      </c>
      <c r="F79" s="5">
        <f t="shared" si="17"/>
        <v>0</v>
      </c>
      <c r="G79" s="5">
        <f t="shared" si="17"/>
        <v>151724.20000000001</v>
      </c>
      <c r="H79" s="5">
        <f t="shared" si="17"/>
        <v>57308</v>
      </c>
      <c r="I79" s="5">
        <f t="shared" si="17"/>
        <v>51076.2</v>
      </c>
      <c r="J79" s="5">
        <f t="shared" si="17"/>
        <v>100648</v>
      </c>
      <c r="K79" s="5">
        <f t="shared" ref="K79:P79" si="18">SUM(K80:K95)</f>
        <v>0</v>
      </c>
      <c r="L79" s="5">
        <f t="shared" si="18"/>
        <v>0</v>
      </c>
      <c r="M79" s="5">
        <f t="shared" si="18"/>
        <v>0</v>
      </c>
      <c r="N79" s="5">
        <f t="shared" si="18"/>
        <v>0</v>
      </c>
      <c r="O79" s="5">
        <f t="shared" si="18"/>
        <v>0</v>
      </c>
      <c r="P79" s="5">
        <f t="shared" si="18"/>
        <v>0</v>
      </c>
    </row>
    <row r="80" spans="1:16" ht="18.75" customHeight="1" outlineLevel="1" x14ac:dyDescent="0.25">
      <c r="A80" s="17">
        <f>+A78+1</f>
        <v>64</v>
      </c>
      <c r="B80" s="18" t="s">
        <v>436</v>
      </c>
      <c r="C80" s="90">
        <v>155000</v>
      </c>
      <c r="D80" s="90">
        <v>0</v>
      </c>
      <c r="E80" s="90">
        <v>155000</v>
      </c>
      <c r="F80" s="90">
        <v>0</v>
      </c>
      <c r="G80" s="91">
        <f>I80+J80</f>
        <v>147308.20000000001</v>
      </c>
      <c r="H80" s="91"/>
      <c r="I80" s="91">
        <f>283.1+2201.4+2775.9+2015.5+4102+2708.9+628.6+638.4+2706.4+30000</f>
        <v>48060.2</v>
      </c>
      <c r="J80" s="91">
        <f>2120+8115+21500+400+1250+690+3150+1848+175+60000</f>
        <v>99248</v>
      </c>
      <c r="K80" s="112" t="s">
        <v>734</v>
      </c>
      <c r="L80" s="35">
        <v>0</v>
      </c>
      <c r="M80" s="90">
        <v>0</v>
      </c>
      <c r="N80" s="90">
        <v>0</v>
      </c>
      <c r="O80" s="90">
        <v>0</v>
      </c>
      <c r="P80" s="140" t="s">
        <v>734</v>
      </c>
    </row>
    <row r="81" spans="1:16" outlineLevel="1" x14ac:dyDescent="0.25">
      <c r="A81" s="17">
        <f>+A80+1</f>
        <v>65</v>
      </c>
      <c r="B81" s="19" t="s">
        <v>285</v>
      </c>
      <c r="C81" s="90">
        <v>3000</v>
      </c>
      <c r="D81" s="90"/>
      <c r="E81" s="90">
        <v>3000</v>
      </c>
      <c r="F81" s="90"/>
      <c r="G81" s="91">
        <f t="shared" ref="G81:G95" si="19">I81+J81</f>
        <v>782</v>
      </c>
      <c r="H81" s="91">
        <v>57308</v>
      </c>
      <c r="I81" s="91">
        <v>782</v>
      </c>
      <c r="J81" s="91"/>
      <c r="K81" s="112"/>
      <c r="L81" s="35">
        <v>0</v>
      </c>
      <c r="M81" s="90">
        <v>0</v>
      </c>
      <c r="N81" s="90">
        <v>0</v>
      </c>
      <c r="O81" s="90">
        <v>0</v>
      </c>
      <c r="P81" s="141"/>
    </row>
    <row r="82" spans="1:16" outlineLevel="1" x14ac:dyDescent="0.25">
      <c r="A82" s="17">
        <f t="shared" ref="A82:A95" si="20">+A81+1</f>
        <v>66</v>
      </c>
      <c r="B82" s="19" t="s">
        <v>286</v>
      </c>
      <c r="C82" s="90">
        <v>3000</v>
      </c>
      <c r="D82" s="90"/>
      <c r="E82" s="90">
        <v>3000</v>
      </c>
      <c r="F82" s="90"/>
      <c r="G82" s="91">
        <f t="shared" si="19"/>
        <v>0</v>
      </c>
      <c r="H82" s="91"/>
      <c r="I82" s="91"/>
      <c r="J82" s="91"/>
      <c r="K82" s="112"/>
      <c r="L82" s="35">
        <v>0</v>
      </c>
      <c r="M82" s="90">
        <v>0</v>
      </c>
      <c r="N82" s="90">
        <v>0</v>
      </c>
      <c r="O82" s="90">
        <v>0</v>
      </c>
      <c r="P82" s="141"/>
    </row>
    <row r="83" spans="1:16" outlineLevel="1" x14ac:dyDescent="0.25">
      <c r="A83" s="17">
        <f t="shared" si="20"/>
        <v>67</v>
      </c>
      <c r="B83" s="19" t="s">
        <v>287</v>
      </c>
      <c r="C83" s="90">
        <v>3000</v>
      </c>
      <c r="D83" s="90"/>
      <c r="E83" s="90">
        <v>3000</v>
      </c>
      <c r="F83" s="90"/>
      <c r="G83" s="91">
        <f t="shared" si="19"/>
        <v>0</v>
      </c>
      <c r="H83" s="91"/>
      <c r="I83" s="91"/>
      <c r="J83" s="91"/>
      <c r="K83" s="112"/>
      <c r="L83" s="35">
        <v>0</v>
      </c>
      <c r="M83" s="90">
        <v>0</v>
      </c>
      <c r="N83" s="90">
        <v>0</v>
      </c>
      <c r="O83" s="90">
        <v>0</v>
      </c>
      <c r="P83" s="141"/>
    </row>
    <row r="84" spans="1:16" outlineLevel="1" x14ac:dyDescent="0.25">
      <c r="A84" s="17">
        <f t="shared" si="20"/>
        <v>68</v>
      </c>
      <c r="B84" s="19" t="s">
        <v>288</v>
      </c>
      <c r="C84" s="90">
        <v>3000</v>
      </c>
      <c r="D84" s="90"/>
      <c r="E84" s="90">
        <v>3000</v>
      </c>
      <c r="F84" s="90"/>
      <c r="G84" s="91">
        <f t="shared" si="19"/>
        <v>200</v>
      </c>
      <c r="H84" s="91"/>
      <c r="I84" s="91">
        <v>200</v>
      </c>
      <c r="J84" s="91"/>
      <c r="K84" s="112"/>
      <c r="L84" s="35">
        <v>0</v>
      </c>
      <c r="M84" s="90">
        <v>0</v>
      </c>
      <c r="N84" s="90">
        <v>0</v>
      </c>
      <c r="O84" s="90">
        <v>0</v>
      </c>
      <c r="P84" s="141"/>
    </row>
    <row r="85" spans="1:16" outlineLevel="1" x14ac:dyDescent="0.25">
      <c r="A85" s="17">
        <f t="shared" si="20"/>
        <v>69</v>
      </c>
      <c r="B85" s="19" t="s">
        <v>437</v>
      </c>
      <c r="C85" s="90">
        <v>3000</v>
      </c>
      <c r="D85" s="90"/>
      <c r="E85" s="90">
        <v>3000</v>
      </c>
      <c r="F85" s="90"/>
      <c r="G85" s="91">
        <f t="shared" si="19"/>
        <v>274.2</v>
      </c>
      <c r="H85" s="91"/>
      <c r="I85" s="91">
        <v>274.2</v>
      </c>
      <c r="J85" s="91"/>
      <c r="K85" s="112"/>
      <c r="L85" s="35">
        <v>0</v>
      </c>
      <c r="M85" s="90">
        <v>0</v>
      </c>
      <c r="N85" s="90">
        <v>0</v>
      </c>
      <c r="O85" s="90">
        <v>0</v>
      </c>
      <c r="P85" s="141"/>
    </row>
    <row r="86" spans="1:16" outlineLevel="1" x14ac:dyDescent="0.25">
      <c r="A86" s="17">
        <f t="shared" si="20"/>
        <v>70</v>
      </c>
      <c r="B86" s="19" t="s">
        <v>289</v>
      </c>
      <c r="C86" s="90">
        <v>3000</v>
      </c>
      <c r="D86" s="90"/>
      <c r="E86" s="90">
        <v>3000</v>
      </c>
      <c r="F86" s="90"/>
      <c r="G86" s="91">
        <f t="shared" si="19"/>
        <v>0</v>
      </c>
      <c r="H86" s="91"/>
      <c r="I86" s="91"/>
      <c r="J86" s="91"/>
      <c r="K86" s="112"/>
      <c r="L86" s="35">
        <v>0</v>
      </c>
      <c r="M86" s="90">
        <v>0</v>
      </c>
      <c r="N86" s="90">
        <v>0</v>
      </c>
      <c r="O86" s="90">
        <v>0</v>
      </c>
      <c r="P86" s="141"/>
    </row>
    <row r="87" spans="1:16" outlineLevel="1" x14ac:dyDescent="0.25">
      <c r="A87" s="17">
        <f t="shared" si="20"/>
        <v>71</v>
      </c>
      <c r="B87" s="19" t="s">
        <v>290</v>
      </c>
      <c r="C87" s="90">
        <v>3000</v>
      </c>
      <c r="D87" s="90"/>
      <c r="E87" s="90">
        <v>3000</v>
      </c>
      <c r="F87" s="90"/>
      <c r="G87" s="91">
        <f t="shared" si="19"/>
        <v>0</v>
      </c>
      <c r="H87" s="91"/>
      <c r="I87" s="91"/>
      <c r="J87" s="91"/>
      <c r="K87" s="112"/>
      <c r="L87" s="35">
        <v>0</v>
      </c>
      <c r="M87" s="90">
        <v>0</v>
      </c>
      <c r="N87" s="90">
        <v>0</v>
      </c>
      <c r="O87" s="90">
        <v>0</v>
      </c>
      <c r="P87" s="141"/>
    </row>
    <row r="88" spans="1:16" outlineLevel="1" x14ac:dyDescent="0.25">
      <c r="A88" s="17">
        <f t="shared" si="20"/>
        <v>72</v>
      </c>
      <c r="B88" s="19" t="s">
        <v>291</v>
      </c>
      <c r="C88" s="90">
        <v>3000</v>
      </c>
      <c r="D88" s="90"/>
      <c r="E88" s="90">
        <v>3000</v>
      </c>
      <c r="F88" s="90"/>
      <c r="G88" s="91">
        <f t="shared" si="19"/>
        <v>0</v>
      </c>
      <c r="H88" s="91"/>
      <c r="I88" s="91"/>
      <c r="J88" s="91"/>
      <c r="K88" s="112"/>
      <c r="L88" s="35">
        <v>0</v>
      </c>
      <c r="M88" s="90">
        <v>0</v>
      </c>
      <c r="N88" s="90">
        <v>0</v>
      </c>
      <c r="O88" s="90">
        <v>0</v>
      </c>
      <c r="P88" s="141"/>
    </row>
    <row r="89" spans="1:16" outlineLevel="1" x14ac:dyDescent="0.25">
      <c r="A89" s="17">
        <f t="shared" si="20"/>
        <v>73</v>
      </c>
      <c r="B89" s="19" t="s">
        <v>292</v>
      </c>
      <c r="C89" s="90">
        <v>3000</v>
      </c>
      <c r="D89" s="90"/>
      <c r="E89" s="90">
        <v>3000</v>
      </c>
      <c r="F89" s="90"/>
      <c r="G89" s="91">
        <f t="shared" si="19"/>
        <v>0</v>
      </c>
      <c r="H89" s="91"/>
      <c r="I89" s="91"/>
      <c r="J89" s="91"/>
      <c r="K89" s="112"/>
      <c r="L89" s="35">
        <v>0</v>
      </c>
      <c r="M89" s="90">
        <v>0</v>
      </c>
      <c r="N89" s="90">
        <v>0</v>
      </c>
      <c r="O89" s="90">
        <v>0</v>
      </c>
      <c r="P89" s="141"/>
    </row>
    <row r="90" spans="1:16" outlineLevel="1" x14ac:dyDescent="0.25">
      <c r="A90" s="17">
        <f t="shared" si="20"/>
        <v>74</v>
      </c>
      <c r="B90" s="19" t="s">
        <v>297</v>
      </c>
      <c r="C90" s="90">
        <v>3000</v>
      </c>
      <c r="D90" s="90"/>
      <c r="E90" s="90">
        <v>3000</v>
      </c>
      <c r="F90" s="90"/>
      <c r="G90" s="91">
        <f t="shared" si="19"/>
        <v>210</v>
      </c>
      <c r="H90" s="91"/>
      <c r="I90" s="91">
        <v>210</v>
      </c>
      <c r="J90" s="91"/>
      <c r="K90" s="112"/>
      <c r="L90" s="35">
        <v>0</v>
      </c>
      <c r="M90" s="90">
        <v>0</v>
      </c>
      <c r="N90" s="90">
        <v>0</v>
      </c>
      <c r="O90" s="90">
        <v>0</v>
      </c>
      <c r="P90" s="141"/>
    </row>
    <row r="91" spans="1:16" outlineLevel="1" x14ac:dyDescent="0.25">
      <c r="A91" s="17">
        <f t="shared" si="20"/>
        <v>75</v>
      </c>
      <c r="B91" s="19" t="s">
        <v>293</v>
      </c>
      <c r="C91" s="90">
        <v>3000</v>
      </c>
      <c r="D91" s="90"/>
      <c r="E91" s="90">
        <v>3000</v>
      </c>
      <c r="F91" s="90"/>
      <c r="G91" s="91">
        <f t="shared" si="19"/>
        <v>1644.2</v>
      </c>
      <c r="H91" s="91"/>
      <c r="I91" s="91">
        <v>244.2</v>
      </c>
      <c r="J91" s="91">
        <v>1400</v>
      </c>
      <c r="K91" s="112"/>
      <c r="L91" s="35">
        <v>0</v>
      </c>
      <c r="M91" s="90">
        <v>0</v>
      </c>
      <c r="N91" s="90">
        <v>0</v>
      </c>
      <c r="O91" s="90">
        <v>0</v>
      </c>
      <c r="P91" s="141"/>
    </row>
    <row r="92" spans="1:16" outlineLevel="1" x14ac:dyDescent="0.25">
      <c r="A92" s="17">
        <f t="shared" si="20"/>
        <v>76</v>
      </c>
      <c r="B92" s="19" t="s">
        <v>294</v>
      </c>
      <c r="C92" s="90">
        <v>3000</v>
      </c>
      <c r="D92" s="90"/>
      <c r="E92" s="90">
        <v>3000</v>
      </c>
      <c r="F92" s="90"/>
      <c r="G92" s="91">
        <f t="shared" si="19"/>
        <v>0</v>
      </c>
      <c r="H92" s="91"/>
      <c r="I92" s="91"/>
      <c r="J92" s="91"/>
      <c r="K92" s="112"/>
      <c r="L92" s="35">
        <v>0</v>
      </c>
      <c r="M92" s="90">
        <v>0</v>
      </c>
      <c r="N92" s="90">
        <v>0</v>
      </c>
      <c r="O92" s="90">
        <v>0</v>
      </c>
      <c r="P92" s="141"/>
    </row>
    <row r="93" spans="1:16" outlineLevel="1" x14ac:dyDescent="0.25">
      <c r="A93" s="17">
        <f t="shared" si="20"/>
        <v>77</v>
      </c>
      <c r="B93" s="19" t="s">
        <v>295</v>
      </c>
      <c r="C93" s="90">
        <v>3142</v>
      </c>
      <c r="D93" s="90"/>
      <c r="E93" s="90">
        <v>3142</v>
      </c>
      <c r="F93" s="90"/>
      <c r="G93" s="91">
        <f t="shared" si="19"/>
        <v>869.8</v>
      </c>
      <c r="H93" s="91"/>
      <c r="I93" s="90">
        <v>869.8</v>
      </c>
      <c r="J93" s="91"/>
      <c r="K93" s="112"/>
      <c r="L93" s="35">
        <v>0</v>
      </c>
      <c r="M93" s="90">
        <v>0</v>
      </c>
      <c r="N93" s="90">
        <v>0</v>
      </c>
      <c r="O93" s="90">
        <v>0</v>
      </c>
      <c r="P93" s="141"/>
    </row>
    <row r="94" spans="1:16" outlineLevel="1" x14ac:dyDescent="0.25">
      <c r="A94" s="17">
        <f t="shared" si="20"/>
        <v>78</v>
      </c>
      <c r="B94" s="19" t="s">
        <v>438</v>
      </c>
      <c r="C94" s="90">
        <v>3000</v>
      </c>
      <c r="D94" s="90"/>
      <c r="E94" s="90">
        <v>3000</v>
      </c>
      <c r="F94" s="90"/>
      <c r="G94" s="91">
        <f t="shared" si="19"/>
        <v>204</v>
      </c>
      <c r="H94" s="91"/>
      <c r="I94" s="91">
        <v>204</v>
      </c>
      <c r="J94" s="91"/>
      <c r="K94" s="112"/>
      <c r="L94" s="35">
        <v>0</v>
      </c>
      <c r="M94" s="90">
        <v>0</v>
      </c>
      <c r="N94" s="90">
        <v>0</v>
      </c>
      <c r="O94" s="90">
        <v>0</v>
      </c>
      <c r="P94" s="141"/>
    </row>
    <row r="95" spans="1:16" outlineLevel="1" x14ac:dyDescent="0.25">
      <c r="A95" s="17">
        <f t="shared" si="20"/>
        <v>79</v>
      </c>
      <c r="B95" s="19" t="s">
        <v>296</v>
      </c>
      <c r="C95" s="90">
        <v>3000</v>
      </c>
      <c r="D95" s="90"/>
      <c r="E95" s="90">
        <v>3000</v>
      </c>
      <c r="F95" s="90"/>
      <c r="G95" s="91">
        <f t="shared" si="19"/>
        <v>231.8</v>
      </c>
      <c r="H95" s="91"/>
      <c r="I95" s="91">
        <v>231.8</v>
      </c>
      <c r="J95" s="91"/>
      <c r="K95" s="112"/>
      <c r="L95" s="35">
        <v>0</v>
      </c>
      <c r="M95" s="90">
        <v>0</v>
      </c>
      <c r="N95" s="90">
        <v>0</v>
      </c>
      <c r="O95" s="90">
        <v>0</v>
      </c>
      <c r="P95" s="142"/>
    </row>
    <row r="96" spans="1:16" x14ac:dyDescent="0.25">
      <c r="A96" s="20">
        <v>6</v>
      </c>
      <c r="B96" s="21" t="s">
        <v>407</v>
      </c>
      <c r="C96" s="5">
        <f t="shared" ref="C96:J96" si="21">SUM(C97:C108)</f>
        <v>55545</v>
      </c>
      <c r="D96" s="5">
        <f t="shared" si="21"/>
        <v>0</v>
      </c>
      <c r="E96" s="5">
        <f t="shared" si="21"/>
        <v>55545</v>
      </c>
      <c r="F96" s="5">
        <f t="shared" si="21"/>
        <v>0</v>
      </c>
      <c r="G96" s="5">
        <f t="shared" si="21"/>
        <v>54706.5</v>
      </c>
      <c r="H96" s="5">
        <f t="shared" si="21"/>
        <v>15732.599999999999</v>
      </c>
      <c r="I96" s="5">
        <f t="shared" si="21"/>
        <v>10853.899999999998</v>
      </c>
      <c r="J96" s="5">
        <f t="shared" si="21"/>
        <v>28120</v>
      </c>
      <c r="K96" s="5">
        <f t="shared" ref="K96:P96" si="22">SUM(K97:K108)</f>
        <v>0</v>
      </c>
      <c r="L96" s="5">
        <f t="shared" si="22"/>
        <v>0</v>
      </c>
      <c r="M96" s="5">
        <f t="shared" si="22"/>
        <v>0</v>
      </c>
      <c r="N96" s="5">
        <f t="shared" si="22"/>
        <v>0</v>
      </c>
      <c r="O96" s="5">
        <f t="shared" si="22"/>
        <v>0</v>
      </c>
      <c r="P96" s="5">
        <f t="shared" si="22"/>
        <v>0</v>
      </c>
    </row>
    <row r="97" spans="1:16" ht="18.75" customHeight="1" outlineLevel="1" x14ac:dyDescent="0.25">
      <c r="A97" s="17">
        <f>+A95+1</f>
        <v>80</v>
      </c>
      <c r="B97" s="18" t="s">
        <v>439</v>
      </c>
      <c r="C97" s="65">
        <v>29000</v>
      </c>
      <c r="D97" s="92">
        <v>0</v>
      </c>
      <c r="E97" s="65">
        <v>29000</v>
      </c>
      <c r="F97" s="90">
        <v>0</v>
      </c>
      <c r="G97" s="58">
        <f t="shared" ref="G97:G108" si="23">H97+I97+J97</f>
        <v>50456.7</v>
      </c>
      <c r="H97" s="91">
        <f>10322.4+2323.2+1371</f>
        <v>14016.599999999999</v>
      </c>
      <c r="I97" s="91">
        <f>2683.5+4431.4+2845.2</f>
        <v>9960.0999999999985</v>
      </c>
      <c r="J97" s="91">
        <f>21764+1284+3432</f>
        <v>26480</v>
      </c>
      <c r="K97" s="112" t="s">
        <v>734</v>
      </c>
      <c r="L97" s="6">
        <f>M97+N97+O97</f>
        <v>0</v>
      </c>
      <c r="M97" s="6">
        <v>0</v>
      </c>
      <c r="N97" s="6">
        <v>0</v>
      </c>
      <c r="O97" s="6">
        <v>0</v>
      </c>
      <c r="P97" s="140" t="s">
        <v>734</v>
      </c>
    </row>
    <row r="98" spans="1:16" outlineLevel="1" x14ac:dyDescent="0.25">
      <c r="A98" s="17">
        <f>+A97+1</f>
        <v>81</v>
      </c>
      <c r="B98" s="19" t="s">
        <v>298</v>
      </c>
      <c r="C98" s="65">
        <v>3000</v>
      </c>
      <c r="D98" s="92">
        <v>0</v>
      </c>
      <c r="E98" s="65">
        <v>3000</v>
      </c>
      <c r="F98" s="90">
        <v>0</v>
      </c>
      <c r="G98" s="58">
        <f t="shared" si="23"/>
        <v>0</v>
      </c>
      <c r="H98" s="58">
        <v>0</v>
      </c>
      <c r="I98" s="58">
        <v>0</v>
      </c>
      <c r="J98" s="58">
        <v>0</v>
      </c>
      <c r="K98" s="112"/>
      <c r="L98" s="6">
        <f t="shared" ref="L98:L108" si="24">M98+N98+O98</f>
        <v>0</v>
      </c>
      <c r="M98" s="6">
        <v>0</v>
      </c>
      <c r="N98" s="6">
        <v>0</v>
      </c>
      <c r="O98" s="6">
        <v>0</v>
      </c>
      <c r="P98" s="141"/>
    </row>
    <row r="99" spans="1:16" outlineLevel="1" x14ac:dyDescent="0.25">
      <c r="A99" s="17">
        <f t="shared" ref="A99:A108" si="25">+A98+1</f>
        <v>82</v>
      </c>
      <c r="B99" s="19" t="s">
        <v>390</v>
      </c>
      <c r="C99" s="65">
        <v>3000</v>
      </c>
      <c r="D99" s="92">
        <v>0</v>
      </c>
      <c r="E99" s="65">
        <v>3000</v>
      </c>
      <c r="F99" s="90">
        <v>0</v>
      </c>
      <c r="G99" s="58">
        <f t="shared" si="23"/>
        <v>0</v>
      </c>
      <c r="H99" s="58">
        <v>0</v>
      </c>
      <c r="I99" s="58">
        <v>0</v>
      </c>
      <c r="J99" s="58">
        <v>0</v>
      </c>
      <c r="K99" s="112"/>
      <c r="L99" s="6">
        <f t="shared" si="24"/>
        <v>0</v>
      </c>
      <c r="M99" s="6">
        <v>0</v>
      </c>
      <c r="N99" s="6">
        <v>0</v>
      </c>
      <c r="O99" s="6">
        <v>0</v>
      </c>
      <c r="P99" s="141"/>
    </row>
    <row r="100" spans="1:16" outlineLevel="1" x14ac:dyDescent="0.25">
      <c r="A100" s="17">
        <f t="shared" si="25"/>
        <v>83</v>
      </c>
      <c r="B100" s="54" t="s">
        <v>391</v>
      </c>
      <c r="C100" s="65">
        <v>1995</v>
      </c>
      <c r="D100" s="92">
        <v>0</v>
      </c>
      <c r="E100" s="65">
        <v>1995</v>
      </c>
      <c r="F100" s="90">
        <v>0</v>
      </c>
      <c r="G100" s="58">
        <f t="shared" si="23"/>
        <v>2359.4</v>
      </c>
      <c r="H100" s="58">
        <v>660</v>
      </c>
      <c r="I100" s="58">
        <v>59.4</v>
      </c>
      <c r="J100" s="58">
        <v>1640</v>
      </c>
      <c r="K100" s="112"/>
      <c r="L100" s="6">
        <f t="shared" si="24"/>
        <v>0</v>
      </c>
      <c r="M100" s="6">
        <v>0</v>
      </c>
      <c r="N100" s="6">
        <v>0</v>
      </c>
      <c r="O100" s="6">
        <v>0</v>
      </c>
      <c r="P100" s="141"/>
    </row>
    <row r="101" spans="1:16" outlineLevel="1" x14ac:dyDescent="0.25">
      <c r="A101" s="17">
        <f t="shared" si="25"/>
        <v>84</v>
      </c>
      <c r="B101" s="54" t="s">
        <v>392</v>
      </c>
      <c r="C101" s="65">
        <v>3000</v>
      </c>
      <c r="D101" s="92">
        <v>0</v>
      </c>
      <c r="E101" s="65">
        <v>3000</v>
      </c>
      <c r="F101" s="90">
        <v>0</v>
      </c>
      <c r="G101" s="58">
        <f t="shared" si="23"/>
        <v>0</v>
      </c>
      <c r="H101" s="58">
        <v>0</v>
      </c>
      <c r="I101" s="58">
        <v>0</v>
      </c>
      <c r="J101" s="58">
        <v>0</v>
      </c>
      <c r="K101" s="112"/>
      <c r="L101" s="58">
        <f>M101+N101+O101</f>
        <v>0</v>
      </c>
      <c r="M101" s="6">
        <v>0</v>
      </c>
      <c r="N101" s="6">
        <v>0</v>
      </c>
      <c r="O101" s="6">
        <v>0</v>
      </c>
      <c r="P101" s="141"/>
    </row>
    <row r="102" spans="1:16" outlineLevel="1" x14ac:dyDescent="0.25">
      <c r="A102" s="17">
        <f t="shared" si="25"/>
        <v>85</v>
      </c>
      <c r="B102" s="54" t="s">
        <v>440</v>
      </c>
      <c r="C102" s="65">
        <v>3350</v>
      </c>
      <c r="D102" s="92">
        <v>0</v>
      </c>
      <c r="E102" s="65">
        <v>3350</v>
      </c>
      <c r="F102" s="90">
        <v>0</v>
      </c>
      <c r="G102" s="58">
        <f t="shared" si="23"/>
        <v>0</v>
      </c>
      <c r="H102" s="58">
        <v>0</v>
      </c>
      <c r="I102" s="58">
        <v>0</v>
      </c>
      <c r="J102" s="58">
        <v>0</v>
      </c>
      <c r="K102" s="112"/>
      <c r="L102" s="6">
        <f t="shared" si="24"/>
        <v>0</v>
      </c>
      <c r="M102" s="6">
        <v>0</v>
      </c>
      <c r="N102" s="6">
        <v>0</v>
      </c>
      <c r="O102" s="6">
        <v>0</v>
      </c>
      <c r="P102" s="141"/>
    </row>
    <row r="103" spans="1:16" outlineLevel="1" x14ac:dyDescent="0.25">
      <c r="A103" s="17">
        <f t="shared" si="25"/>
        <v>86</v>
      </c>
      <c r="B103" s="54" t="s">
        <v>441</v>
      </c>
      <c r="C103" s="65">
        <v>1800</v>
      </c>
      <c r="D103" s="92">
        <v>0</v>
      </c>
      <c r="E103" s="65">
        <v>1800</v>
      </c>
      <c r="F103" s="90">
        <v>0</v>
      </c>
      <c r="G103" s="58">
        <f t="shared" si="23"/>
        <v>0</v>
      </c>
      <c r="H103" s="58">
        <v>0</v>
      </c>
      <c r="I103" s="58">
        <v>0</v>
      </c>
      <c r="J103" s="58">
        <v>0</v>
      </c>
      <c r="K103" s="112"/>
      <c r="L103" s="6">
        <f t="shared" si="24"/>
        <v>0</v>
      </c>
      <c r="M103" s="6">
        <v>0</v>
      </c>
      <c r="N103" s="6">
        <v>0</v>
      </c>
      <c r="O103" s="6">
        <v>0</v>
      </c>
      <c r="P103" s="141"/>
    </row>
    <row r="104" spans="1:16" outlineLevel="1" x14ac:dyDescent="0.25">
      <c r="A104" s="17">
        <f t="shared" si="25"/>
        <v>87</v>
      </c>
      <c r="B104" s="54" t="s">
        <v>442</v>
      </c>
      <c r="C104" s="65">
        <v>2400</v>
      </c>
      <c r="D104" s="92">
        <v>0</v>
      </c>
      <c r="E104" s="65">
        <v>2400</v>
      </c>
      <c r="F104" s="90">
        <v>0</v>
      </c>
      <c r="G104" s="58">
        <f t="shared" si="23"/>
        <v>0</v>
      </c>
      <c r="H104" s="58">
        <v>0</v>
      </c>
      <c r="I104" s="58">
        <v>0</v>
      </c>
      <c r="J104" s="58">
        <v>0</v>
      </c>
      <c r="K104" s="112"/>
      <c r="L104" s="6">
        <f t="shared" si="24"/>
        <v>0</v>
      </c>
      <c r="M104" s="6">
        <v>0</v>
      </c>
      <c r="N104" s="6">
        <v>0</v>
      </c>
      <c r="O104" s="6">
        <v>0</v>
      </c>
      <c r="P104" s="141"/>
    </row>
    <row r="105" spans="1:16" outlineLevel="1" x14ac:dyDescent="0.25">
      <c r="A105" s="17">
        <f t="shared" si="25"/>
        <v>88</v>
      </c>
      <c r="B105" s="54" t="s">
        <v>443</v>
      </c>
      <c r="C105" s="65">
        <v>3000</v>
      </c>
      <c r="D105" s="92">
        <v>0</v>
      </c>
      <c r="E105" s="65">
        <v>3000</v>
      </c>
      <c r="F105" s="90">
        <v>0</v>
      </c>
      <c r="G105" s="58">
        <f t="shared" si="23"/>
        <v>1890.4</v>
      </c>
      <c r="H105" s="58">
        <f>264+792</f>
        <v>1056</v>
      </c>
      <c r="I105" s="58">
        <f>280+554.4</f>
        <v>834.4</v>
      </c>
      <c r="J105" s="58">
        <v>0</v>
      </c>
      <c r="K105" s="112"/>
      <c r="L105" s="6">
        <f>M105+N105+O105</f>
        <v>0</v>
      </c>
      <c r="M105" s="6">
        <v>0</v>
      </c>
      <c r="N105" s="6">
        <v>0</v>
      </c>
      <c r="O105" s="6">
        <v>0</v>
      </c>
      <c r="P105" s="141"/>
    </row>
    <row r="106" spans="1:16" outlineLevel="1" x14ac:dyDescent="0.25">
      <c r="A106" s="17">
        <f t="shared" si="25"/>
        <v>89</v>
      </c>
      <c r="B106" s="54" t="s">
        <v>393</v>
      </c>
      <c r="C106" s="65">
        <v>1000</v>
      </c>
      <c r="D106" s="92">
        <v>0</v>
      </c>
      <c r="E106" s="65">
        <v>1000</v>
      </c>
      <c r="F106" s="90">
        <v>0</v>
      </c>
      <c r="G106" s="58">
        <f t="shared" si="23"/>
        <v>0</v>
      </c>
      <c r="H106" s="58">
        <v>0</v>
      </c>
      <c r="I106" s="58">
        <v>0</v>
      </c>
      <c r="J106" s="58">
        <v>0</v>
      </c>
      <c r="K106" s="112"/>
      <c r="L106" s="6">
        <f t="shared" si="24"/>
        <v>0</v>
      </c>
      <c r="M106" s="6">
        <v>0</v>
      </c>
      <c r="N106" s="6">
        <v>0</v>
      </c>
      <c r="O106" s="6">
        <v>0</v>
      </c>
      <c r="P106" s="141"/>
    </row>
    <row r="107" spans="1:16" outlineLevel="1" x14ac:dyDescent="0.25">
      <c r="A107" s="17">
        <f t="shared" si="25"/>
        <v>90</v>
      </c>
      <c r="B107" s="54" t="s">
        <v>394</v>
      </c>
      <c r="C107" s="65">
        <v>3000</v>
      </c>
      <c r="D107" s="92">
        <v>0</v>
      </c>
      <c r="E107" s="65">
        <v>3000</v>
      </c>
      <c r="F107" s="90">
        <v>0</v>
      </c>
      <c r="G107" s="58">
        <f t="shared" si="23"/>
        <v>0</v>
      </c>
      <c r="H107" s="58">
        <v>0</v>
      </c>
      <c r="I107" s="58">
        <v>0</v>
      </c>
      <c r="J107" s="58">
        <v>0</v>
      </c>
      <c r="K107" s="112"/>
      <c r="L107" s="6">
        <f t="shared" ref="L107" si="26">M107+N107+O107</f>
        <v>0</v>
      </c>
      <c r="M107" s="6">
        <v>0</v>
      </c>
      <c r="N107" s="6">
        <v>0</v>
      </c>
      <c r="O107" s="6">
        <v>0</v>
      </c>
      <c r="P107" s="141"/>
    </row>
    <row r="108" spans="1:16" outlineLevel="1" x14ac:dyDescent="0.25">
      <c r="A108" s="17">
        <f t="shared" si="25"/>
        <v>91</v>
      </c>
      <c r="B108" s="54" t="s">
        <v>444</v>
      </c>
      <c r="C108" s="65">
        <v>1000</v>
      </c>
      <c r="D108" s="92">
        <v>0</v>
      </c>
      <c r="E108" s="65">
        <v>1000</v>
      </c>
      <c r="F108" s="90">
        <v>0</v>
      </c>
      <c r="G108" s="58">
        <f t="shared" si="23"/>
        <v>0</v>
      </c>
      <c r="H108" s="58">
        <v>0</v>
      </c>
      <c r="I108" s="58">
        <v>0</v>
      </c>
      <c r="J108" s="58">
        <v>0</v>
      </c>
      <c r="K108" s="112"/>
      <c r="L108" s="6">
        <f t="shared" si="24"/>
        <v>0</v>
      </c>
      <c r="M108" s="6">
        <v>0</v>
      </c>
      <c r="N108" s="6">
        <v>0</v>
      </c>
      <c r="O108" s="6">
        <v>0</v>
      </c>
      <c r="P108" s="142"/>
    </row>
    <row r="109" spans="1:16" x14ac:dyDescent="0.25">
      <c r="A109" s="20">
        <v>7</v>
      </c>
      <c r="B109" s="21" t="s">
        <v>408</v>
      </c>
      <c r="C109" s="5">
        <f>SUM(C110:C123)</f>
        <v>71677.5</v>
      </c>
      <c r="D109" s="5">
        <f t="shared" ref="D109:J109" si="27">SUM(D110:D123)</f>
        <v>0</v>
      </c>
      <c r="E109" s="5">
        <f t="shared" si="27"/>
        <v>71676</v>
      </c>
      <c r="F109" s="5">
        <f t="shared" si="27"/>
        <v>0</v>
      </c>
      <c r="G109" s="5">
        <f t="shared" si="27"/>
        <v>0</v>
      </c>
      <c r="H109" s="5">
        <f t="shared" si="27"/>
        <v>0</v>
      </c>
      <c r="I109" s="5">
        <f t="shared" si="27"/>
        <v>27071</v>
      </c>
      <c r="J109" s="5">
        <f t="shared" si="27"/>
        <v>0</v>
      </c>
      <c r="K109" s="5">
        <f t="shared" ref="K109:P109" si="28">SUM(K110:K123)</f>
        <v>0</v>
      </c>
      <c r="L109" s="5">
        <f t="shared" si="28"/>
        <v>0</v>
      </c>
      <c r="M109" s="5">
        <f t="shared" si="28"/>
        <v>0</v>
      </c>
      <c r="N109" s="5">
        <f t="shared" si="28"/>
        <v>0</v>
      </c>
      <c r="O109" s="5">
        <f t="shared" si="28"/>
        <v>0</v>
      </c>
      <c r="P109" s="5">
        <f t="shared" si="28"/>
        <v>0</v>
      </c>
    </row>
    <row r="110" spans="1:16" ht="18.75" customHeight="1" outlineLevel="1" x14ac:dyDescent="0.25">
      <c r="A110" s="17">
        <f>+A108+1</f>
        <v>92</v>
      </c>
      <c r="B110" s="18" t="s">
        <v>445</v>
      </c>
      <c r="C110" s="90">
        <v>33520</v>
      </c>
      <c r="D110" s="92">
        <v>0</v>
      </c>
      <c r="E110" s="90">
        <v>33520</v>
      </c>
      <c r="F110" s="92">
        <v>0</v>
      </c>
      <c r="G110" s="92">
        <v>0</v>
      </c>
      <c r="H110" s="92">
        <v>0</v>
      </c>
      <c r="I110" s="90">
        <v>13470</v>
      </c>
      <c r="J110" s="6"/>
      <c r="K110" s="105" t="s">
        <v>734</v>
      </c>
      <c r="L110" s="35">
        <v>0</v>
      </c>
      <c r="M110" s="6">
        <v>0</v>
      </c>
      <c r="N110" s="6">
        <v>0</v>
      </c>
      <c r="O110" s="6">
        <v>0</v>
      </c>
      <c r="P110" s="116" t="s">
        <v>734</v>
      </c>
    </row>
    <row r="111" spans="1:16" outlineLevel="1" x14ac:dyDescent="0.25">
      <c r="A111" s="17">
        <f>+A110+1</f>
        <v>93</v>
      </c>
      <c r="B111" s="25" t="s">
        <v>299</v>
      </c>
      <c r="C111" s="90">
        <v>5800</v>
      </c>
      <c r="D111" s="92">
        <v>0</v>
      </c>
      <c r="E111" s="90">
        <v>5800</v>
      </c>
      <c r="F111" s="92">
        <v>0</v>
      </c>
      <c r="G111" s="92">
        <v>0</v>
      </c>
      <c r="H111" s="92">
        <v>0</v>
      </c>
      <c r="I111" s="90">
        <v>1250</v>
      </c>
      <c r="J111" s="6"/>
      <c r="K111" s="105"/>
      <c r="L111" s="35">
        <v>0</v>
      </c>
      <c r="M111" s="6">
        <v>0</v>
      </c>
      <c r="N111" s="6">
        <v>0</v>
      </c>
      <c r="O111" s="6">
        <v>0</v>
      </c>
      <c r="P111" s="117"/>
    </row>
    <row r="112" spans="1:16" outlineLevel="1" x14ac:dyDescent="0.25">
      <c r="A112" s="17">
        <f t="shared" ref="A112:A123" si="29">+A111+1</f>
        <v>94</v>
      </c>
      <c r="B112" s="23" t="s">
        <v>301</v>
      </c>
      <c r="C112" s="90">
        <v>1850</v>
      </c>
      <c r="D112" s="92">
        <v>0</v>
      </c>
      <c r="E112" s="90">
        <v>1850</v>
      </c>
      <c r="F112" s="92">
        <v>0</v>
      </c>
      <c r="G112" s="92">
        <v>0</v>
      </c>
      <c r="H112" s="92">
        <v>0</v>
      </c>
      <c r="I112" s="90">
        <v>760</v>
      </c>
      <c r="J112" s="6"/>
      <c r="K112" s="105"/>
      <c r="L112" s="35">
        <v>0</v>
      </c>
      <c r="M112" s="6">
        <v>0</v>
      </c>
      <c r="N112" s="6">
        <v>0</v>
      </c>
      <c r="O112" s="6">
        <v>0</v>
      </c>
      <c r="P112" s="117"/>
    </row>
    <row r="113" spans="1:16" outlineLevel="1" x14ac:dyDescent="0.25">
      <c r="A113" s="17">
        <f t="shared" si="29"/>
        <v>95</v>
      </c>
      <c r="B113" s="23" t="s">
        <v>303</v>
      </c>
      <c r="C113" s="90">
        <v>320</v>
      </c>
      <c r="D113" s="92">
        <v>0</v>
      </c>
      <c r="E113" s="90">
        <v>320</v>
      </c>
      <c r="F113" s="92">
        <v>0</v>
      </c>
      <c r="G113" s="92">
        <v>0</v>
      </c>
      <c r="H113" s="92">
        <v>0</v>
      </c>
      <c r="I113" s="90">
        <v>86</v>
      </c>
      <c r="J113" s="6"/>
      <c r="K113" s="105"/>
      <c r="L113" s="35">
        <v>0</v>
      </c>
      <c r="M113" s="6">
        <v>0</v>
      </c>
      <c r="N113" s="6">
        <v>0</v>
      </c>
      <c r="O113" s="6">
        <v>0</v>
      </c>
      <c r="P113" s="117"/>
    </row>
    <row r="114" spans="1:16" outlineLevel="1" x14ac:dyDescent="0.25">
      <c r="A114" s="17">
        <f t="shared" si="29"/>
        <v>96</v>
      </c>
      <c r="B114" s="23" t="s">
        <v>307</v>
      </c>
      <c r="C114" s="90">
        <v>700</v>
      </c>
      <c r="D114" s="92">
        <v>0</v>
      </c>
      <c r="E114" s="90">
        <v>700</v>
      </c>
      <c r="F114" s="92">
        <v>0</v>
      </c>
      <c r="G114" s="92">
        <v>0</v>
      </c>
      <c r="H114" s="92">
        <v>0</v>
      </c>
      <c r="I114" s="90">
        <v>189</v>
      </c>
      <c r="J114" s="6"/>
      <c r="K114" s="105"/>
      <c r="L114" s="35">
        <v>0</v>
      </c>
      <c r="M114" s="6">
        <v>0</v>
      </c>
      <c r="N114" s="6">
        <v>0</v>
      </c>
      <c r="O114" s="6">
        <v>0</v>
      </c>
      <c r="P114" s="117"/>
    </row>
    <row r="115" spans="1:16" outlineLevel="1" x14ac:dyDescent="0.25">
      <c r="A115" s="17">
        <f t="shared" si="29"/>
        <v>97</v>
      </c>
      <c r="B115" s="23" t="s">
        <v>309</v>
      </c>
      <c r="C115" s="90">
        <v>4820</v>
      </c>
      <c r="D115" s="92">
        <v>0</v>
      </c>
      <c r="E115" s="90">
        <v>4820</v>
      </c>
      <c r="F115" s="92">
        <v>0</v>
      </c>
      <c r="G115" s="92">
        <v>0</v>
      </c>
      <c r="H115" s="92">
        <v>0</v>
      </c>
      <c r="I115" s="90">
        <v>1890</v>
      </c>
      <c r="J115" s="6"/>
      <c r="K115" s="105"/>
      <c r="L115" s="35">
        <v>0</v>
      </c>
      <c r="M115" s="6">
        <v>0</v>
      </c>
      <c r="N115" s="6">
        <v>0</v>
      </c>
      <c r="O115" s="6">
        <v>0</v>
      </c>
      <c r="P115" s="117"/>
    </row>
    <row r="116" spans="1:16" outlineLevel="1" x14ac:dyDescent="0.25">
      <c r="A116" s="17">
        <f t="shared" si="29"/>
        <v>98</v>
      </c>
      <c r="B116" s="23" t="s">
        <v>304</v>
      </c>
      <c r="C116" s="90">
        <v>3738.9</v>
      </c>
      <c r="D116" s="92">
        <v>0</v>
      </c>
      <c r="E116" s="90">
        <v>3738</v>
      </c>
      <c r="F116" s="92">
        <v>0</v>
      </c>
      <c r="G116" s="92">
        <v>0</v>
      </c>
      <c r="H116" s="92">
        <v>0</v>
      </c>
      <c r="I116" s="90">
        <v>1008</v>
      </c>
      <c r="J116" s="6"/>
      <c r="K116" s="105"/>
      <c r="L116" s="35">
        <v>0</v>
      </c>
      <c r="M116" s="6">
        <v>0</v>
      </c>
      <c r="N116" s="6">
        <v>0</v>
      </c>
      <c r="O116" s="6">
        <v>0</v>
      </c>
      <c r="P116" s="117"/>
    </row>
    <row r="117" spans="1:16" outlineLevel="1" x14ac:dyDescent="0.25">
      <c r="A117" s="17">
        <f t="shared" si="29"/>
        <v>99</v>
      </c>
      <c r="B117" s="23" t="s">
        <v>305</v>
      </c>
      <c r="C117" s="90">
        <v>432</v>
      </c>
      <c r="D117" s="92">
        <v>0</v>
      </c>
      <c r="E117" s="90">
        <v>432</v>
      </c>
      <c r="F117" s="92">
        <v>0</v>
      </c>
      <c r="G117" s="92">
        <v>0</v>
      </c>
      <c r="H117" s="92">
        <v>0</v>
      </c>
      <c r="I117" s="90">
        <v>117</v>
      </c>
      <c r="J117" s="6"/>
      <c r="K117" s="105"/>
      <c r="L117" s="35">
        <v>0</v>
      </c>
      <c r="M117" s="6">
        <v>0</v>
      </c>
      <c r="N117" s="6">
        <v>0</v>
      </c>
      <c r="O117" s="6">
        <v>0</v>
      </c>
      <c r="P117" s="117"/>
    </row>
    <row r="118" spans="1:16" outlineLevel="1" x14ac:dyDescent="0.25">
      <c r="A118" s="17">
        <f t="shared" si="29"/>
        <v>100</v>
      </c>
      <c r="B118" s="23" t="s">
        <v>300</v>
      </c>
      <c r="C118" s="90">
        <v>2496.6</v>
      </c>
      <c r="D118" s="92">
        <v>0</v>
      </c>
      <c r="E118" s="90">
        <v>2496</v>
      </c>
      <c r="F118" s="92">
        <v>0</v>
      </c>
      <c r="G118" s="92">
        <v>0</v>
      </c>
      <c r="H118" s="92">
        <v>0</v>
      </c>
      <c r="I118" s="90">
        <v>673</v>
      </c>
      <c r="J118" s="6"/>
      <c r="K118" s="105"/>
      <c r="L118" s="35">
        <v>0</v>
      </c>
      <c r="M118" s="6">
        <v>0</v>
      </c>
      <c r="N118" s="6">
        <v>0</v>
      </c>
      <c r="O118" s="6">
        <v>0</v>
      </c>
      <c r="P118" s="117"/>
    </row>
    <row r="119" spans="1:16" outlineLevel="1" x14ac:dyDescent="0.25">
      <c r="A119" s="17">
        <f t="shared" si="29"/>
        <v>101</v>
      </c>
      <c r="B119" s="23" t="s">
        <v>302</v>
      </c>
      <c r="C119" s="90">
        <v>5320</v>
      </c>
      <c r="D119" s="92">
        <v>0</v>
      </c>
      <c r="E119" s="90">
        <v>5320</v>
      </c>
      <c r="F119" s="92">
        <v>0</v>
      </c>
      <c r="G119" s="92">
        <v>0</v>
      </c>
      <c r="H119" s="92">
        <v>0</v>
      </c>
      <c r="I119" s="90">
        <v>2450</v>
      </c>
      <c r="J119" s="6"/>
      <c r="K119" s="105"/>
      <c r="L119" s="35">
        <v>0</v>
      </c>
      <c r="M119" s="6">
        <v>0</v>
      </c>
      <c r="N119" s="6">
        <v>0</v>
      </c>
      <c r="O119" s="6">
        <v>0</v>
      </c>
      <c r="P119" s="117"/>
    </row>
    <row r="120" spans="1:16" outlineLevel="1" x14ac:dyDescent="0.25">
      <c r="A120" s="17">
        <f t="shared" si="29"/>
        <v>102</v>
      </c>
      <c r="B120" s="23" t="s">
        <v>306</v>
      </c>
      <c r="C120" s="90">
        <v>3160</v>
      </c>
      <c r="D120" s="92">
        <v>0</v>
      </c>
      <c r="E120" s="90">
        <v>3160</v>
      </c>
      <c r="F120" s="92">
        <v>0</v>
      </c>
      <c r="G120" s="92">
        <v>0</v>
      </c>
      <c r="H120" s="92">
        <v>0</v>
      </c>
      <c r="I120" s="90">
        <v>1740</v>
      </c>
      <c r="J120" s="6"/>
      <c r="K120" s="105"/>
      <c r="L120" s="35">
        <v>0</v>
      </c>
      <c r="M120" s="6">
        <v>0</v>
      </c>
      <c r="N120" s="6">
        <v>0</v>
      </c>
      <c r="O120" s="6">
        <v>0</v>
      </c>
      <c r="P120" s="117"/>
    </row>
    <row r="121" spans="1:16" outlineLevel="1" x14ac:dyDescent="0.25">
      <c r="A121" s="17">
        <f t="shared" si="29"/>
        <v>103</v>
      </c>
      <c r="B121" s="23" t="s">
        <v>308</v>
      </c>
      <c r="C121" s="90">
        <v>1290</v>
      </c>
      <c r="D121" s="92">
        <v>0</v>
      </c>
      <c r="E121" s="90">
        <v>1290</v>
      </c>
      <c r="F121" s="92">
        <v>0</v>
      </c>
      <c r="G121" s="92">
        <v>0</v>
      </c>
      <c r="H121" s="92">
        <v>0</v>
      </c>
      <c r="I121" s="90">
        <v>348</v>
      </c>
      <c r="J121" s="6"/>
      <c r="K121" s="105"/>
      <c r="L121" s="35">
        <v>0</v>
      </c>
      <c r="M121" s="6">
        <v>0</v>
      </c>
      <c r="N121" s="6">
        <v>0</v>
      </c>
      <c r="O121" s="6">
        <v>0</v>
      </c>
      <c r="P121" s="117"/>
    </row>
    <row r="122" spans="1:16" outlineLevel="1" x14ac:dyDescent="0.25">
      <c r="A122" s="17">
        <f t="shared" si="29"/>
        <v>104</v>
      </c>
      <c r="B122" s="24" t="s">
        <v>310</v>
      </c>
      <c r="C122" s="90">
        <v>6450</v>
      </c>
      <c r="D122" s="92">
        <v>0</v>
      </c>
      <c r="E122" s="90">
        <v>6450</v>
      </c>
      <c r="F122" s="92">
        <v>0</v>
      </c>
      <c r="G122" s="92">
        <v>0</v>
      </c>
      <c r="H122" s="92">
        <v>0</v>
      </c>
      <c r="I122" s="90">
        <v>2245</v>
      </c>
      <c r="J122" s="6"/>
      <c r="K122" s="105"/>
      <c r="L122" s="35">
        <v>0</v>
      </c>
      <c r="M122" s="6">
        <v>0</v>
      </c>
      <c r="N122" s="6">
        <v>0</v>
      </c>
      <c r="O122" s="6">
        <v>0</v>
      </c>
      <c r="P122" s="117"/>
    </row>
    <row r="123" spans="1:16" outlineLevel="1" x14ac:dyDescent="0.25">
      <c r="A123" s="17">
        <f t="shared" si="29"/>
        <v>105</v>
      </c>
      <c r="B123" s="24" t="s">
        <v>311</v>
      </c>
      <c r="C123" s="90">
        <v>1780</v>
      </c>
      <c r="D123" s="92">
        <v>0</v>
      </c>
      <c r="E123" s="90">
        <v>1780</v>
      </c>
      <c r="F123" s="92">
        <v>0</v>
      </c>
      <c r="G123" s="92">
        <v>0</v>
      </c>
      <c r="H123" s="92">
        <v>0</v>
      </c>
      <c r="I123" s="90">
        <v>845</v>
      </c>
      <c r="J123" s="6"/>
      <c r="K123" s="105"/>
      <c r="L123" s="35">
        <v>0</v>
      </c>
      <c r="M123" s="6">
        <v>0</v>
      </c>
      <c r="N123" s="6">
        <v>0</v>
      </c>
      <c r="O123" s="6">
        <v>0</v>
      </c>
      <c r="P123" s="118"/>
    </row>
    <row r="124" spans="1:16" x14ac:dyDescent="0.25">
      <c r="A124" s="20">
        <v>8</v>
      </c>
      <c r="B124" s="21" t="s">
        <v>409</v>
      </c>
      <c r="C124" s="5">
        <f>SUM(C125:C141)</f>
        <v>5077.5</v>
      </c>
      <c r="D124" s="5">
        <f t="shared" ref="D124:J124" si="30">SUM(D125:D141)</f>
        <v>0</v>
      </c>
      <c r="E124" s="5">
        <f t="shared" si="30"/>
        <v>5077.5</v>
      </c>
      <c r="F124" s="5">
        <f t="shared" si="30"/>
        <v>0</v>
      </c>
      <c r="G124" s="5">
        <f t="shared" si="30"/>
        <v>5077.5</v>
      </c>
      <c r="H124" s="5">
        <f t="shared" si="30"/>
        <v>0</v>
      </c>
      <c r="I124" s="5">
        <f t="shared" si="30"/>
        <v>2977.5</v>
      </c>
      <c r="J124" s="5">
        <f t="shared" si="30"/>
        <v>2100</v>
      </c>
      <c r="K124" s="5">
        <f t="shared" ref="K124:P124" si="31">SUM(K125:K141)</f>
        <v>0</v>
      </c>
      <c r="L124" s="87">
        <f t="shared" si="31"/>
        <v>0</v>
      </c>
      <c r="M124" s="5">
        <f t="shared" si="31"/>
        <v>0</v>
      </c>
      <c r="N124" s="5">
        <f t="shared" si="31"/>
        <v>0</v>
      </c>
      <c r="O124" s="5">
        <f t="shared" si="31"/>
        <v>0</v>
      </c>
      <c r="P124" s="5">
        <f t="shared" si="31"/>
        <v>0</v>
      </c>
    </row>
    <row r="125" spans="1:16" ht="18.75" customHeight="1" outlineLevel="1" x14ac:dyDescent="0.25">
      <c r="A125" s="17">
        <f>+A123+1</f>
        <v>106</v>
      </c>
      <c r="B125" s="18" t="s">
        <v>446</v>
      </c>
      <c r="C125" s="91">
        <f>+D125+E125+F125</f>
        <v>2718.5</v>
      </c>
      <c r="D125" s="92">
        <v>0</v>
      </c>
      <c r="E125" s="91">
        <v>2718.5</v>
      </c>
      <c r="F125" s="92">
        <v>0</v>
      </c>
      <c r="G125" s="91">
        <f>+H125+I125+J125</f>
        <v>2718.5</v>
      </c>
      <c r="H125" s="92">
        <v>0</v>
      </c>
      <c r="I125" s="94">
        <v>618.5</v>
      </c>
      <c r="J125" s="95">
        <f>+E125-I125</f>
        <v>2100</v>
      </c>
      <c r="K125" s="105" t="s">
        <v>734</v>
      </c>
      <c r="L125" s="35">
        <v>0</v>
      </c>
      <c r="M125" s="90">
        <v>0</v>
      </c>
      <c r="N125" s="90">
        <v>0</v>
      </c>
      <c r="O125" s="90">
        <v>0</v>
      </c>
      <c r="P125" s="116" t="s">
        <v>734</v>
      </c>
    </row>
    <row r="126" spans="1:16" outlineLevel="1" x14ac:dyDescent="0.25">
      <c r="A126" s="17">
        <f>+A125+1</f>
        <v>107</v>
      </c>
      <c r="B126" s="26" t="s">
        <v>312</v>
      </c>
      <c r="C126" s="91">
        <f t="shared" ref="C126:C141" si="32">+D126+E126+F126</f>
        <v>0</v>
      </c>
      <c r="D126" s="92">
        <v>0</v>
      </c>
      <c r="E126" s="91"/>
      <c r="F126" s="92">
        <v>0</v>
      </c>
      <c r="G126" s="91">
        <f t="shared" ref="G126:G141" si="33">+H126+I126+J126</f>
        <v>0</v>
      </c>
      <c r="H126" s="92">
        <v>0</v>
      </c>
      <c r="I126" s="94"/>
      <c r="J126" s="95">
        <f t="shared" ref="J126:J141" si="34">+E126-I126</f>
        <v>0</v>
      </c>
      <c r="K126" s="105"/>
      <c r="L126" s="35">
        <v>0</v>
      </c>
      <c r="M126" s="90">
        <v>0</v>
      </c>
      <c r="N126" s="90">
        <v>0</v>
      </c>
      <c r="O126" s="90">
        <v>0</v>
      </c>
      <c r="P126" s="117"/>
    </row>
    <row r="127" spans="1:16" outlineLevel="1" x14ac:dyDescent="0.25">
      <c r="A127" s="17">
        <f t="shared" ref="A127:A141" si="35">+A126+1</f>
        <v>108</v>
      </c>
      <c r="B127" s="26" t="s">
        <v>314</v>
      </c>
      <c r="C127" s="91">
        <f t="shared" si="32"/>
        <v>0</v>
      </c>
      <c r="D127" s="92">
        <v>0</v>
      </c>
      <c r="E127" s="91"/>
      <c r="F127" s="92">
        <v>0</v>
      </c>
      <c r="G127" s="91">
        <f t="shared" si="33"/>
        <v>0</v>
      </c>
      <c r="H127" s="92">
        <v>0</v>
      </c>
      <c r="I127" s="94"/>
      <c r="J127" s="95">
        <f t="shared" si="34"/>
        <v>0</v>
      </c>
      <c r="K127" s="105"/>
      <c r="L127" s="35">
        <v>0</v>
      </c>
      <c r="M127" s="90">
        <v>0</v>
      </c>
      <c r="N127" s="90">
        <v>0</v>
      </c>
      <c r="O127" s="90">
        <v>0</v>
      </c>
      <c r="P127" s="117"/>
    </row>
    <row r="128" spans="1:16" outlineLevel="1" x14ac:dyDescent="0.25">
      <c r="A128" s="17">
        <f t="shared" si="35"/>
        <v>109</v>
      </c>
      <c r="B128" s="26" t="s">
        <v>447</v>
      </c>
      <c r="C128" s="91">
        <f t="shared" si="32"/>
        <v>0</v>
      </c>
      <c r="D128" s="92">
        <v>0</v>
      </c>
      <c r="E128" s="91"/>
      <c r="F128" s="92">
        <v>0</v>
      </c>
      <c r="G128" s="91">
        <f t="shared" si="33"/>
        <v>0</v>
      </c>
      <c r="H128" s="92">
        <v>0</v>
      </c>
      <c r="I128" s="94"/>
      <c r="J128" s="95">
        <f t="shared" si="34"/>
        <v>0</v>
      </c>
      <c r="K128" s="105"/>
      <c r="L128" s="35">
        <v>0</v>
      </c>
      <c r="M128" s="90">
        <v>0</v>
      </c>
      <c r="N128" s="90">
        <v>0</v>
      </c>
      <c r="O128" s="90">
        <v>0</v>
      </c>
      <c r="P128" s="117"/>
    </row>
    <row r="129" spans="1:16" outlineLevel="1" x14ac:dyDescent="0.25">
      <c r="A129" s="17">
        <f t="shared" si="35"/>
        <v>110</v>
      </c>
      <c r="B129" s="26" t="s">
        <v>315</v>
      </c>
      <c r="C129" s="91">
        <f t="shared" si="32"/>
        <v>0</v>
      </c>
      <c r="D129" s="92">
        <v>0</v>
      </c>
      <c r="E129" s="91"/>
      <c r="F129" s="92">
        <v>0</v>
      </c>
      <c r="G129" s="91">
        <f t="shared" si="33"/>
        <v>0</v>
      </c>
      <c r="H129" s="92">
        <v>0</v>
      </c>
      <c r="I129" s="94"/>
      <c r="J129" s="95">
        <f t="shared" si="34"/>
        <v>0</v>
      </c>
      <c r="K129" s="105"/>
      <c r="L129" s="35">
        <v>0</v>
      </c>
      <c r="M129" s="90">
        <v>0</v>
      </c>
      <c r="N129" s="90">
        <v>0</v>
      </c>
      <c r="O129" s="90">
        <v>0</v>
      </c>
      <c r="P129" s="117"/>
    </row>
    <row r="130" spans="1:16" outlineLevel="1" x14ac:dyDescent="0.25">
      <c r="A130" s="17">
        <f t="shared" si="35"/>
        <v>111</v>
      </c>
      <c r="B130" s="26" t="s">
        <v>316</v>
      </c>
      <c r="C130" s="91">
        <f t="shared" si="32"/>
        <v>0</v>
      </c>
      <c r="D130" s="92">
        <v>0</v>
      </c>
      <c r="E130" s="91"/>
      <c r="F130" s="92">
        <v>0</v>
      </c>
      <c r="G130" s="91">
        <f t="shared" si="33"/>
        <v>0</v>
      </c>
      <c r="H130" s="92">
        <v>0</v>
      </c>
      <c r="I130" s="94"/>
      <c r="J130" s="95">
        <f t="shared" si="34"/>
        <v>0</v>
      </c>
      <c r="K130" s="105"/>
      <c r="L130" s="35">
        <v>0</v>
      </c>
      <c r="M130" s="90">
        <v>0</v>
      </c>
      <c r="N130" s="90">
        <v>0</v>
      </c>
      <c r="O130" s="90">
        <v>0</v>
      </c>
      <c r="P130" s="117"/>
    </row>
    <row r="131" spans="1:16" outlineLevel="1" x14ac:dyDescent="0.25">
      <c r="A131" s="17">
        <f t="shared" si="35"/>
        <v>112</v>
      </c>
      <c r="B131" s="26" t="s">
        <v>317</v>
      </c>
      <c r="C131" s="91">
        <f t="shared" si="32"/>
        <v>0</v>
      </c>
      <c r="D131" s="92">
        <v>0</v>
      </c>
      <c r="E131" s="91"/>
      <c r="F131" s="92">
        <v>0</v>
      </c>
      <c r="G131" s="91">
        <f t="shared" si="33"/>
        <v>0</v>
      </c>
      <c r="H131" s="92">
        <v>0</v>
      </c>
      <c r="I131" s="94"/>
      <c r="J131" s="95">
        <f t="shared" si="34"/>
        <v>0</v>
      </c>
      <c r="K131" s="105"/>
      <c r="L131" s="35">
        <v>0</v>
      </c>
      <c r="M131" s="90">
        <v>0</v>
      </c>
      <c r="N131" s="90">
        <v>0</v>
      </c>
      <c r="O131" s="90">
        <v>0</v>
      </c>
      <c r="P131" s="117"/>
    </row>
    <row r="132" spans="1:16" outlineLevel="1" x14ac:dyDescent="0.25">
      <c r="A132" s="17">
        <f t="shared" si="35"/>
        <v>113</v>
      </c>
      <c r="B132" s="26" t="s">
        <v>318</v>
      </c>
      <c r="C132" s="91">
        <f t="shared" si="32"/>
        <v>0</v>
      </c>
      <c r="D132" s="92">
        <v>0</v>
      </c>
      <c r="E132" s="91"/>
      <c r="F132" s="92">
        <v>0</v>
      </c>
      <c r="G132" s="91">
        <f t="shared" si="33"/>
        <v>0</v>
      </c>
      <c r="H132" s="92">
        <v>0</v>
      </c>
      <c r="I132" s="94"/>
      <c r="J132" s="95">
        <f t="shared" si="34"/>
        <v>0</v>
      </c>
      <c r="K132" s="105"/>
      <c r="L132" s="35">
        <v>0</v>
      </c>
      <c r="M132" s="90">
        <v>0</v>
      </c>
      <c r="N132" s="90">
        <v>0</v>
      </c>
      <c r="O132" s="90">
        <v>0</v>
      </c>
      <c r="P132" s="117"/>
    </row>
    <row r="133" spans="1:16" outlineLevel="1" x14ac:dyDescent="0.25">
      <c r="A133" s="17">
        <f t="shared" si="35"/>
        <v>114</v>
      </c>
      <c r="B133" s="26" t="s">
        <v>319</v>
      </c>
      <c r="C133" s="91">
        <f t="shared" si="32"/>
        <v>0</v>
      </c>
      <c r="D133" s="92">
        <v>0</v>
      </c>
      <c r="E133" s="91"/>
      <c r="F133" s="92">
        <v>0</v>
      </c>
      <c r="G133" s="91">
        <f t="shared" si="33"/>
        <v>0</v>
      </c>
      <c r="H133" s="92">
        <v>0</v>
      </c>
      <c r="I133" s="94"/>
      <c r="J133" s="95">
        <f t="shared" si="34"/>
        <v>0</v>
      </c>
      <c r="K133" s="105"/>
      <c r="L133" s="35">
        <v>0</v>
      </c>
      <c r="M133" s="90">
        <v>0</v>
      </c>
      <c r="N133" s="90">
        <v>0</v>
      </c>
      <c r="O133" s="90">
        <v>0</v>
      </c>
      <c r="P133" s="117"/>
    </row>
    <row r="134" spans="1:16" outlineLevel="1" x14ac:dyDescent="0.25">
      <c r="A134" s="17">
        <f t="shared" si="35"/>
        <v>115</v>
      </c>
      <c r="B134" s="26" t="s">
        <v>320</v>
      </c>
      <c r="C134" s="91">
        <f t="shared" si="32"/>
        <v>822</v>
      </c>
      <c r="D134" s="92">
        <v>0</v>
      </c>
      <c r="E134" s="91">
        <v>822</v>
      </c>
      <c r="F134" s="92">
        <v>0</v>
      </c>
      <c r="G134" s="91">
        <f t="shared" si="33"/>
        <v>822</v>
      </c>
      <c r="H134" s="92">
        <v>0</v>
      </c>
      <c r="I134" s="91">
        <v>822</v>
      </c>
      <c r="J134" s="95">
        <f t="shared" si="34"/>
        <v>0</v>
      </c>
      <c r="K134" s="105"/>
      <c r="L134" s="35">
        <v>0</v>
      </c>
      <c r="M134" s="90">
        <v>0</v>
      </c>
      <c r="N134" s="90">
        <v>0</v>
      </c>
      <c r="O134" s="90">
        <v>0</v>
      </c>
      <c r="P134" s="117"/>
    </row>
    <row r="135" spans="1:16" outlineLevel="1" x14ac:dyDescent="0.25">
      <c r="A135" s="17">
        <f t="shared" si="35"/>
        <v>116</v>
      </c>
      <c r="B135" s="26" t="s">
        <v>448</v>
      </c>
      <c r="C135" s="91">
        <f t="shared" si="32"/>
        <v>0</v>
      </c>
      <c r="D135" s="92">
        <v>0</v>
      </c>
      <c r="E135" s="91"/>
      <c r="F135" s="92">
        <v>0</v>
      </c>
      <c r="G135" s="91">
        <f t="shared" si="33"/>
        <v>0</v>
      </c>
      <c r="H135" s="92">
        <v>0</v>
      </c>
      <c r="I135" s="91"/>
      <c r="J135" s="95">
        <f t="shared" si="34"/>
        <v>0</v>
      </c>
      <c r="K135" s="105"/>
      <c r="L135" s="35">
        <v>0</v>
      </c>
      <c r="M135" s="90">
        <v>0</v>
      </c>
      <c r="N135" s="90">
        <v>0</v>
      </c>
      <c r="O135" s="90">
        <v>0</v>
      </c>
      <c r="P135" s="117"/>
    </row>
    <row r="136" spans="1:16" outlineLevel="1" x14ac:dyDescent="0.25">
      <c r="A136" s="17">
        <f t="shared" si="35"/>
        <v>117</v>
      </c>
      <c r="B136" s="26" t="s">
        <v>321</v>
      </c>
      <c r="C136" s="91">
        <f t="shared" si="32"/>
        <v>0</v>
      </c>
      <c r="D136" s="92">
        <v>0</v>
      </c>
      <c r="E136" s="91"/>
      <c r="F136" s="92">
        <v>0</v>
      </c>
      <c r="G136" s="91">
        <f t="shared" si="33"/>
        <v>0</v>
      </c>
      <c r="H136" s="92">
        <v>0</v>
      </c>
      <c r="I136" s="91"/>
      <c r="J136" s="95">
        <f t="shared" si="34"/>
        <v>0</v>
      </c>
      <c r="K136" s="105"/>
      <c r="L136" s="35">
        <v>0</v>
      </c>
      <c r="M136" s="90">
        <v>0</v>
      </c>
      <c r="N136" s="90">
        <v>0</v>
      </c>
      <c r="O136" s="90">
        <v>0</v>
      </c>
      <c r="P136" s="117"/>
    </row>
    <row r="137" spans="1:16" outlineLevel="1" x14ac:dyDescent="0.25">
      <c r="A137" s="17">
        <f t="shared" si="35"/>
        <v>118</v>
      </c>
      <c r="B137" s="26" t="s">
        <v>322</v>
      </c>
      <c r="C137" s="91">
        <f t="shared" si="32"/>
        <v>768</v>
      </c>
      <c r="D137" s="92">
        <v>0</v>
      </c>
      <c r="E137" s="91">
        <v>768</v>
      </c>
      <c r="F137" s="92">
        <v>0</v>
      </c>
      <c r="G137" s="91">
        <f t="shared" si="33"/>
        <v>768</v>
      </c>
      <c r="H137" s="92">
        <v>0</v>
      </c>
      <c r="I137" s="91">
        <v>768</v>
      </c>
      <c r="J137" s="95">
        <f t="shared" si="34"/>
        <v>0</v>
      </c>
      <c r="K137" s="105"/>
      <c r="L137" s="35">
        <v>0</v>
      </c>
      <c r="M137" s="90">
        <v>0</v>
      </c>
      <c r="N137" s="90">
        <v>0</v>
      </c>
      <c r="O137" s="90">
        <v>0</v>
      </c>
      <c r="P137" s="117"/>
    </row>
    <row r="138" spans="1:16" outlineLevel="1" x14ac:dyDescent="0.25">
      <c r="A138" s="17">
        <f t="shared" si="35"/>
        <v>119</v>
      </c>
      <c r="B138" s="26" t="s">
        <v>323</v>
      </c>
      <c r="C138" s="91">
        <f t="shared" si="32"/>
        <v>0</v>
      </c>
      <c r="D138" s="92">
        <v>0</v>
      </c>
      <c r="E138" s="91"/>
      <c r="F138" s="92">
        <v>0</v>
      </c>
      <c r="G138" s="91">
        <f t="shared" si="33"/>
        <v>0</v>
      </c>
      <c r="H138" s="92">
        <v>0</v>
      </c>
      <c r="I138" s="91"/>
      <c r="J138" s="95">
        <f t="shared" si="34"/>
        <v>0</v>
      </c>
      <c r="K138" s="105"/>
      <c r="L138" s="35">
        <v>0</v>
      </c>
      <c r="M138" s="90">
        <v>0</v>
      </c>
      <c r="N138" s="90">
        <v>0</v>
      </c>
      <c r="O138" s="90">
        <v>0</v>
      </c>
      <c r="P138" s="117"/>
    </row>
    <row r="139" spans="1:16" outlineLevel="1" x14ac:dyDescent="0.25">
      <c r="A139" s="17">
        <f t="shared" si="35"/>
        <v>120</v>
      </c>
      <c r="B139" s="26" t="s">
        <v>324</v>
      </c>
      <c r="C139" s="91">
        <f t="shared" si="32"/>
        <v>499</v>
      </c>
      <c r="D139" s="92">
        <v>0</v>
      </c>
      <c r="E139" s="91">
        <v>499</v>
      </c>
      <c r="F139" s="92">
        <v>0</v>
      </c>
      <c r="G139" s="91">
        <f t="shared" si="33"/>
        <v>499</v>
      </c>
      <c r="H139" s="92">
        <v>0</v>
      </c>
      <c r="I139" s="91">
        <v>499</v>
      </c>
      <c r="J139" s="95">
        <f t="shared" si="34"/>
        <v>0</v>
      </c>
      <c r="K139" s="105"/>
      <c r="L139" s="35">
        <v>0</v>
      </c>
      <c r="M139" s="90">
        <v>0</v>
      </c>
      <c r="N139" s="90">
        <v>0</v>
      </c>
      <c r="O139" s="90">
        <v>0</v>
      </c>
      <c r="P139" s="117"/>
    </row>
    <row r="140" spans="1:16" outlineLevel="1" x14ac:dyDescent="0.25">
      <c r="A140" s="17">
        <f t="shared" si="35"/>
        <v>121</v>
      </c>
      <c r="B140" s="26" t="s">
        <v>325</v>
      </c>
      <c r="C140" s="91">
        <f t="shared" si="32"/>
        <v>0</v>
      </c>
      <c r="D140" s="92">
        <v>0</v>
      </c>
      <c r="E140" s="91"/>
      <c r="F140" s="92">
        <v>0</v>
      </c>
      <c r="G140" s="91">
        <f t="shared" si="33"/>
        <v>0</v>
      </c>
      <c r="H140" s="92">
        <v>0</v>
      </c>
      <c r="I140" s="91"/>
      <c r="J140" s="95">
        <f t="shared" si="34"/>
        <v>0</v>
      </c>
      <c r="K140" s="105"/>
      <c r="L140" s="35">
        <v>0</v>
      </c>
      <c r="M140" s="90">
        <v>0</v>
      </c>
      <c r="N140" s="90">
        <v>0</v>
      </c>
      <c r="O140" s="90">
        <v>0</v>
      </c>
      <c r="P140" s="117"/>
    </row>
    <row r="141" spans="1:16" outlineLevel="1" x14ac:dyDescent="0.25">
      <c r="A141" s="17">
        <f t="shared" si="35"/>
        <v>122</v>
      </c>
      <c r="B141" s="26" t="s">
        <v>313</v>
      </c>
      <c r="C141" s="91">
        <f t="shared" si="32"/>
        <v>270</v>
      </c>
      <c r="D141" s="92">
        <v>0</v>
      </c>
      <c r="E141" s="91">
        <v>270</v>
      </c>
      <c r="F141" s="92">
        <v>0</v>
      </c>
      <c r="G141" s="91">
        <f t="shared" si="33"/>
        <v>270</v>
      </c>
      <c r="H141" s="92">
        <v>0</v>
      </c>
      <c r="I141" s="91">
        <v>270</v>
      </c>
      <c r="J141" s="95">
        <f t="shared" si="34"/>
        <v>0</v>
      </c>
      <c r="K141" s="105"/>
      <c r="L141" s="35">
        <v>0</v>
      </c>
      <c r="M141" s="90">
        <v>0</v>
      </c>
      <c r="N141" s="90">
        <v>0</v>
      </c>
      <c r="O141" s="90">
        <v>0</v>
      </c>
      <c r="P141" s="118"/>
    </row>
    <row r="142" spans="1:16" x14ac:dyDescent="0.25">
      <c r="A142" s="20">
        <v>9</v>
      </c>
      <c r="B142" s="21" t="s">
        <v>410</v>
      </c>
      <c r="C142" s="5">
        <f>SUM(C143:C154)</f>
        <v>156746.5</v>
      </c>
      <c r="D142" s="5">
        <f t="shared" ref="D142:J142" si="36">SUM(D143:D154)</f>
        <v>0</v>
      </c>
      <c r="E142" s="5">
        <f t="shared" si="36"/>
        <v>156746.5</v>
      </c>
      <c r="F142" s="5">
        <f t="shared" si="36"/>
        <v>0</v>
      </c>
      <c r="G142" s="5">
        <f t="shared" si="36"/>
        <v>83278.900000000023</v>
      </c>
      <c r="H142" s="5">
        <f t="shared" si="36"/>
        <v>53118.2</v>
      </c>
      <c r="I142" s="5">
        <f t="shared" si="36"/>
        <v>11460.7</v>
      </c>
      <c r="J142" s="5">
        <f t="shared" si="36"/>
        <v>18700</v>
      </c>
      <c r="K142" s="5">
        <f t="shared" ref="K142:P142" si="37">SUM(K143:K154)</f>
        <v>0</v>
      </c>
      <c r="L142" s="87">
        <f t="shared" si="37"/>
        <v>0</v>
      </c>
      <c r="M142" s="5">
        <f t="shared" si="37"/>
        <v>0</v>
      </c>
      <c r="N142" s="5">
        <f t="shared" si="37"/>
        <v>0</v>
      </c>
      <c r="O142" s="5">
        <f t="shared" si="37"/>
        <v>0</v>
      </c>
      <c r="P142" s="5">
        <f t="shared" si="37"/>
        <v>0</v>
      </c>
    </row>
    <row r="143" spans="1:16" ht="18.75" customHeight="1" outlineLevel="1" x14ac:dyDescent="0.25">
      <c r="A143" s="17">
        <f>+A141+1</f>
        <v>123</v>
      </c>
      <c r="B143" s="18" t="s">
        <v>449</v>
      </c>
      <c r="C143" s="98">
        <v>73000</v>
      </c>
      <c r="D143" s="98"/>
      <c r="E143" s="98">
        <v>73000</v>
      </c>
      <c r="F143" s="98"/>
      <c r="G143" s="98">
        <f>H143+I143+J143</f>
        <v>58256.3</v>
      </c>
      <c r="H143" s="99">
        <f>300+90+144+240+216+96+4488+10065+6963+6549+1056+8118+5360</f>
        <v>43685</v>
      </c>
      <c r="I143" s="99">
        <f>21+48+28.8+72+25.8+33.1+396+931+521+3847.3+169+981+997.3</f>
        <v>8071.3</v>
      </c>
      <c r="J143" s="99">
        <f>2000+2000+2500</f>
        <v>6500</v>
      </c>
      <c r="K143" s="105" t="s">
        <v>734</v>
      </c>
      <c r="L143" s="35">
        <v>0</v>
      </c>
      <c r="M143" s="6">
        <v>0</v>
      </c>
      <c r="N143" s="6">
        <v>0</v>
      </c>
      <c r="O143" s="6">
        <v>0</v>
      </c>
      <c r="P143" s="116" t="s">
        <v>734</v>
      </c>
    </row>
    <row r="144" spans="1:16" outlineLevel="1" x14ac:dyDescent="0.25">
      <c r="A144" s="17">
        <f t="shared" ref="A144:A154" si="38">+A143+1</f>
        <v>124</v>
      </c>
      <c r="B144" s="24" t="s">
        <v>450</v>
      </c>
      <c r="C144" s="98">
        <v>1900</v>
      </c>
      <c r="D144" s="98"/>
      <c r="E144" s="98">
        <v>1900</v>
      </c>
      <c r="F144" s="98"/>
      <c r="G144" s="98">
        <f t="shared" ref="G144:G154" si="39">H144+I144+J144</f>
        <v>822</v>
      </c>
      <c r="H144" s="99">
        <f>150+165+165</f>
        <v>480</v>
      </c>
      <c r="I144" s="99">
        <f>108+108+126</f>
        <v>342</v>
      </c>
      <c r="J144" s="99"/>
      <c r="K144" s="105"/>
      <c r="L144" s="35">
        <v>0</v>
      </c>
      <c r="M144" s="6">
        <v>0</v>
      </c>
      <c r="N144" s="6">
        <v>0</v>
      </c>
      <c r="O144" s="6">
        <v>0</v>
      </c>
      <c r="P144" s="117"/>
    </row>
    <row r="145" spans="1:16" outlineLevel="1" x14ac:dyDescent="0.25">
      <c r="A145" s="17">
        <f t="shared" si="38"/>
        <v>125</v>
      </c>
      <c r="B145" s="24" t="s">
        <v>332</v>
      </c>
      <c r="C145" s="98">
        <v>7500</v>
      </c>
      <c r="D145" s="98"/>
      <c r="E145" s="98">
        <v>7500</v>
      </c>
      <c r="F145" s="98"/>
      <c r="G145" s="98">
        <f t="shared" si="39"/>
        <v>427</v>
      </c>
      <c r="H145" s="99">
        <v>330</v>
      </c>
      <c r="I145" s="99">
        <v>97</v>
      </c>
      <c r="J145" s="99"/>
      <c r="K145" s="105"/>
      <c r="L145" s="35">
        <v>0</v>
      </c>
      <c r="M145" s="6">
        <v>0</v>
      </c>
      <c r="N145" s="6">
        <v>0</v>
      </c>
      <c r="O145" s="6">
        <v>0</v>
      </c>
      <c r="P145" s="117"/>
    </row>
    <row r="146" spans="1:16" outlineLevel="1" x14ac:dyDescent="0.25">
      <c r="A146" s="17">
        <f t="shared" si="38"/>
        <v>126</v>
      </c>
      <c r="B146" s="24" t="s">
        <v>326</v>
      </c>
      <c r="C146" s="98">
        <v>1500</v>
      </c>
      <c r="D146" s="98"/>
      <c r="E146" s="98">
        <v>1500</v>
      </c>
      <c r="F146" s="98"/>
      <c r="G146" s="99">
        <f t="shared" si="39"/>
        <v>998.6</v>
      </c>
      <c r="H146" s="99">
        <f>450+165</f>
        <v>615</v>
      </c>
      <c r="I146" s="99">
        <f>315+68.6</f>
        <v>383.6</v>
      </c>
      <c r="J146" s="99"/>
      <c r="K146" s="105"/>
      <c r="L146" s="35">
        <v>0</v>
      </c>
      <c r="M146" s="6">
        <v>0</v>
      </c>
      <c r="N146" s="6">
        <v>0</v>
      </c>
      <c r="O146" s="6">
        <v>0</v>
      </c>
      <c r="P146" s="117"/>
    </row>
    <row r="147" spans="1:16" outlineLevel="1" x14ac:dyDescent="0.25">
      <c r="A147" s="17">
        <f t="shared" si="38"/>
        <v>127</v>
      </c>
      <c r="B147" s="24" t="s">
        <v>451</v>
      </c>
      <c r="C147" s="98">
        <v>12000</v>
      </c>
      <c r="D147" s="98"/>
      <c r="E147" s="98">
        <v>12000</v>
      </c>
      <c r="F147" s="98"/>
      <c r="G147" s="98">
        <f t="shared" si="39"/>
        <v>1273.2</v>
      </c>
      <c r="H147" s="99">
        <v>930</v>
      </c>
      <c r="I147" s="99">
        <f>264+79.2</f>
        <v>343.2</v>
      </c>
      <c r="J147" s="99"/>
      <c r="K147" s="105"/>
      <c r="L147" s="35">
        <v>0</v>
      </c>
      <c r="M147" s="6">
        <v>0</v>
      </c>
      <c r="N147" s="6">
        <v>0</v>
      </c>
      <c r="O147" s="6">
        <v>0</v>
      </c>
      <c r="P147" s="117"/>
    </row>
    <row r="148" spans="1:16" outlineLevel="1" x14ac:dyDescent="0.25">
      <c r="A148" s="17">
        <f t="shared" si="38"/>
        <v>128</v>
      </c>
      <c r="B148" s="24" t="s">
        <v>329</v>
      </c>
      <c r="C148" s="98">
        <v>7298.5</v>
      </c>
      <c r="D148" s="98"/>
      <c r="E148" s="98">
        <v>7298.5</v>
      </c>
      <c r="F148" s="98"/>
      <c r="G148" s="98">
        <f t="shared" si="39"/>
        <v>7298.5</v>
      </c>
      <c r="H148" s="99">
        <f>650+160+330+330</f>
        <v>1470</v>
      </c>
      <c r="I148" s="99">
        <f>45+59.5+49.5+49.5</f>
        <v>203.5</v>
      </c>
      <c r="J148" s="99">
        <f>3625+2000</f>
        <v>5625</v>
      </c>
      <c r="K148" s="105"/>
      <c r="L148" s="35">
        <v>0</v>
      </c>
      <c r="M148" s="6">
        <v>0</v>
      </c>
      <c r="N148" s="6">
        <v>0</v>
      </c>
      <c r="O148" s="6">
        <v>0</v>
      </c>
      <c r="P148" s="117"/>
    </row>
    <row r="149" spans="1:16" outlineLevel="1" x14ac:dyDescent="0.25">
      <c r="A149" s="17">
        <f t="shared" si="38"/>
        <v>129</v>
      </c>
      <c r="B149" s="24" t="s">
        <v>452</v>
      </c>
      <c r="C149" s="98">
        <v>10500</v>
      </c>
      <c r="D149" s="98"/>
      <c r="E149" s="98">
        <v>10500</v>
      </c>
      <c r="F149" s="98"/>
      <c r="G149" s="98">
        <f t="shared" si="39"/>
        <v>671</v>
      </c>
      <c r="H149" s="99">
        <f>160+330</f>
        <v>490</v>
      </c>
      <c r="I149" s="99">
        <f>93+88</f>
        <v>181</v>
      </c>
      <c r="J149" s="99"/>
      <c r="K149" s="105"/>
      <c r="L149" s="35">
        <v>0</v>
      </c>
      <c r="M149" s="6">
        <v>0</v>
      </c>
      <c r="N149" s="6">
        <v>0</v>
      </c>
      <c r="O149" s="6">
        <v>0</v>
      </c>
      <c r="P149" s="117"/>
    </row>
    <row r="150" spans="1:16" outlineLevel="1" x14ac:dyDescent="0.25">
      <c r="A150" s="17">
        <f t="shared" si="38"/>
        <v>130</v>
      </c>
      <c r="B150" s="24" t="s">
        <v>453</v>
      </c>
      <c r="C150" s="98">
        <v>12000</v>
      </c>
      <c r="D150" s="98"/>
      <c r="E150" s="98">
        <v>12000</v>
      </c>
      <c r="F150" s="98"/>
      <c r="G150" s="98">
        <f t="shared" si="39"/>
        <v>485.1</v>
      </c>
      <c r="H150" s="99">
        <f>150+160</f>
        <v>310</v>
      </c>
      <c r="I150" s="99">
        <f>81+94.1</f>
        <v>175.1</v>
      </c>
      <c r="J150" s="99"/>
      <c r="K150" s="105"/>
      <c r="L150" s="35">
        <v>0</v>
      </c>
      <c r="M150" s="6">
        <v>0</v>
      </c>
      <c r="N150" s="6">
        <v>0</v>
      </c>
      <c r="O150" s="6">
        <v>0</v>
      </c>
      <c r="P150" s="117"/>
    </row>
    <row r="151" spans="1:16" outlineLevel="1" x14ac:dyDescent="0.25">
      <c r="A151" s="17">
        <f t="shared" si="38"/>
        <v>131</v>
      </c>
      <c r="B151" s="24" t="s">
        <v>327</v>
      </c>
      <c r="C151" s="98">
        <v>6000</v>
      </c>
      <c r="D151" s="98"/>
      <c r="E151" s="98">
        <v>6000</v>
      </c>
      <c r="F151" s="98"/>
      <c r="G151" s="98">
        <f t="shared" si="39"/>
        <v>1490.3</v>
      </c>
      <c r="H151" s="99">
        <f>460+330+165</f>
        <v>955</v>
      </c>
      <c r="I151" s="99">
        <f>168+77+200.4+89.9</f>
        <v>535.29999999999995</v>
      </c>
      <c r="J151" s="99"/>
      <c r="K151" s="105"/>
      <c r="L151" s="35">
        <v>0</v>
      </c>
      <c r="M151" s="6">
        <v>0</v>
      </c>
      <c r="N151" s="6">
        <v>0</v>
      </c>
      <c r="O151" s="6">
        <v>0</v>
      </c>
      <c r="P151" s="117"/>
    </row>
    <row r="152" spans="1:16" outlineLevel="1" x14ac:dyDescent="0.25">
      <c r="A152" s="17">
        <f t="shared" si="38"/>
        <v>132</v>
      </c>
      <c r="B152" s="24" t="s">
        <v>328</v>
      </c>
      <c r="C152" s="98">
        <v>9000</v>
      </c>
      <c r="D152" s="98"/>
      <c r="E152" s="98">
        <v>9000</v>
      </c>
      <c r="F152" s="98"/>
      <c r="G152" s="98">
        <f t="shared" si="39"/>
        <v>898.1</v>
      </c>
      <c r="H152" s="99">
        <f>450+160</f>
        <v>610</v>
      </c>
      <c r="I152" s="99">
        <f>197.2+90.9</f>
        <v>288.10000000000002</v>
      </c>
      <c r="J152" s="99"/>
      <c r="K152" s="105"/>
      <c r="L152" s="35">
        <v>0</v>
      </c>
      <c r="M152" s="6">
        <v>0</v>
      </c>
      <c r="N152" s="6">
        <v>0</v>
      </c>
      <c r="O152" s="6">
        <v>0</v>
      </c>
      <c r="P152" s="117"/>
    </row>
    <row r="153" spans="1:16" outlineLevel="1" x14ac:dyDescent="0.25">
      <c r="A153" s="17">
        <f t="shared" si="38"/>
        <v>133</v>
      </c>
      <c r="B153" s="24" t="s">
        <v>330</v>
      </c>
      <c r="C153" s="98">
        <v>13000</v>
      </c>
      <c r="D153" s="98"/>
      <c r="E153" s="98">
        <v>13000</v>
      </c>
      <c r="F153" s="98"/>
      <c r="G153" s="98">
        <f t="shared" si="39"/>
        <v>9086</v>
      </c>
      <c r="H153" s="99">
        <v>2052</v>
      </c>
      <c r="I153" s="99">
        <v>459</v>
      </c>
      <c r="J153" s="99">
        <v>6575</v>
      </c>
      <c r="K153" s="105"/>
      <c r="L153" s="35">
        <v>0</v>
      </c>
      <c r="M153" s="6">
        <v>0</v>
      </c>
      <c r="N153" s="6">
        <v>0</v>
      </c>
      <c r="O153" s="6">
        <v>0</v>
      </c>
      <c r="P153" s="117"/>
    </row>
    <row r="154" spans="1:16" outlineLevel="1" x14ac:dyDescent="0.25">
      <c r="A154" s="17">
        <f t="shared" si="38"/>
        <v>134</v>
      </c>
      <c r="B154" s="24" t="s">
        <v>331</v>
      </c>
      <c r="C154" s="98">
        <v>3048</v>
      </c>
      <c r="D154" s="98"/>
      <c r="E154" s="98">
        <v>3048</v>
      </c>
      <c r="F154" s="98"/>
      <c r="G154" s="98">
        <f t="shared" si="39"/>
        <v>1572.8</v>
      </c>
      <c r="H154" s="98">
        <f>330+135.2+396+330</f>
        <v>1191.2</v>
      </c>
      <c r="I154" s="98">
        <f>144+79.2+79.2+79.2</f>
        <v>381.59999999999997</v>
      </c>
      <c r="J154" s="98"/>
      <c r="K154" s="105"/>
      <c r="L154" s="35">
        <v>0</v>
      </c>
      <c r="M154" s="6">
        <v>0</v>
      </c>
      <c r="N154" s="6">
        <v>0</v>
      </c>
      <c r="O154" s="6">
        <v>0</v>
      </c>
      <c r="P154" s="118"/>
    </row>
    <row r="155" spans="1:16" ht="22.5" customHeight="1" x14ac:dyDescent="0.25">
      <c r="A155" s="20">
        <v>10</v>
      </c>
      <c r="B155" s="21" t="s">
        <v>411</v>
      </c>
      <c r="C155" s="5">
        <f>SUM(C156:C171)</f>
        <v>88999</v>
      </c>
      <c r="D155" s="5">
        <f t="shared" ref="D155:J155" si="40">SUM(D156:D171)</f>
        <v>0</v>
      </c>
      <c r="E155" s="5">
        <f t="shared" si="40"/>
        <v>80208.479999999981</v>
      </c>
      <c r="F155" s="5">
        <f t="shared" si="40"/>
        <v>0</v>
      </c>
      <c r="G155" s="5">
        <f t="shared" si="40"/>
        <v>80208.479999999981</v>
      </c>
      <c r="H155" s="5">
        <f t="shared" si="40"/>
        <v>12031.272000000001</v>
      </c>
      <c r="I155" s="5">
        <f t="shared" si="40"/>
        <v>24062.544000000002</v>
      </c>
      <c r="J155" s="5">
        <f t="shared" si="40"/>
        <v>44114.664000000004</v>
      </c>
      <c r="K155" s="83">
        <f t="shared" ref="K155:P155" si="41">SUM(K156:K171)</f>
        <v>0</v>
      </c>
      <c r="L155" s="5">
        <f t="shared" si="41"/>
        <v>0</v>
      </c>
      <c r="M155" s="5">
        <f t="shared" si="41"/>
        <v>0</v>
      </c>
      <c r="N155" s="5">
        <f t="shared" si="41"/>
        <v>0</v>
      </c>
      <c r="O155" s="5">
        <f t="shared" si="41"/>
        <v>0</v>
      </c>
      <c r="P155" s="5">
        <f t="shared" si="41"/>
        <v>0</v>
      </c>
    </row>
    <row r="156" spans="1:16" ht="18.75" customHeight="1" outlineLevel="1" x14ac:dyDescent="0.25">
      <c r="A156" s="17">
        <f>+A154+1</f>
        <v>135</v>
      </c>
      <c r="B156" s="18" t="s">
        <v>454</v>
      </c>
      <c r="C156" s="90">
        <v>7553</v>
      </c>
      <c r="D156" s="90">
        <v>0</v>
      </c>
      <c r="E156" s="90">
        <v>7175.3499999999995</v>
      </c>
      <c r="F156" s="90"/>
      <c r="G156" s="90">
        <f>+H156+I156+J156</f>
        <v>7175.3499999999995</v>
      </c>
      <c r="H156" s="90">
        <f>+E156*0.15</f>
        <v>1076.3024999999998</v>
      </c>
      <c r="I156" s="90">
        <f>+E156*0.3</f>
        <v>2152.6049999999996</v>
      </c>
      <c r="J156" s="90">
        <f>+E156*0.55</f>
        <v>3946.4425000000001</v>
      </c>
      <c r="K156" s="105" t="s">
        <v>734</v>
      </c>
      <c r="L156" s="90">
        <v>0</v>
      </c>
      <c r="M156" s="90">
        <v>0</v>
      </c>
      <c r="N156" s="90">
        <v>0</v>
      </c>
      <c r="O156" s="90">
        <v>0</v>
      </c>
      <c r="P156" s="144" t="s">
        <v>734</v>
      </c>
    </row>
    <row r="157" spans="1:16" outlineLevel="1" x14ac:dyDescent="0.25">
      <c r="A157" s="17">
        <f t="shared" ref="A157:A171" si="42">+A156+1</f>
        <v>136</v>
      </c>
      <c r="B157" s="24" t="s">
        <v>333</v>
      </c>
      <c r="C157" s="90">
        <v>1189</v>
      </c>
      <c r="D157" s="90">
        <v>0</v>
      </c>
      <c r="E157" s="90">
        <v>1189</v>
      </c>
      <c r="F157" s="90">
        <v>0</v>
      </c>
      <c r="G157" s="90">
        <f t="shared" ref="G157:G170" si="43">+H157+I157+J157</f>
        <v>1189</v>
      </c>
      <c r="H157" s="90">
        <f t="shared" ref="H157:H170" si="44">+E157*0.15</f>
        <v>178.35</v>
      </c>
      <c r="I157" s="90">
        <f t="shared" ref="I157:I170" si="45">+E157*0.3</f>
        <v>356.7</v>
      </c>
      <c r="J157" s="90">
        <f t="shared" ref="J157:J170" si="46">+E157*0.55</f>
        <v>653.95000000000005</v>
      </c>
      <c r="K157" s="105"/>
      <c r="L157" s="6">
        <v>0</v>
      </c>
      <c r="M157" s="6">
        <v>0</v>
      </c>
      <c r="N157" s="6">
        <v>0</v>
      </c>
      <c r="O157" s="6">
        <v>0</v>
      </c>
      <c r="P157" s="145"/>
    </row>
    <row r="158" spans="1:16" outlineLevel="1" x14ac:dyDescent="0.25">
      <c r="A158" s="17">
        <f t="shared" si="42"/>
        <v>137</v>
      </c>
      <c r="B158" s="24" t="s">
        <v>343</v>
      </c>
      <c r="C158" s="90">
        <v>3600</v>
      </c>
      <c r="D158" s="90">
        <v>0</v>
      </c>
      <c r="E158" s="90">
        <v>3600</v>
      </c>
      <c r="F158" s="90">
        <v>0</v>
      </c>
      <c r="G158" s="90">
        <f t="shared" si="43"/>
        <v>3600</v>
      </c>
      <c r="H158" s="90">
        <f t="shared" si="44"/>
        <v>540</v>
      </c>
      <c r="I158" s="90">
        <f t="shared" si="45"/>
        <v>1080</v>
      </c>
      <c r="J158" s="90">
        <f t="shared" si="46"/>
        <v>1980.0000000000002</v>
      </c>
      <c r="K158" s="105"/>
      <c r="L158" s="6">
        <v>0</v>
      </c>
      <c r="M158" s="6">
        <v>0</v>
      </c>
      <c r="N158" s="6">
        <v>0</v>
      </c>
      <c r="O158" s="6">
        <v>0</v>
      </c>
      <c r="P158" s="145"/>
    </row>
    <row r="159" spans="1:16" outlineLevel="1" x14ac:dyDescent="0.25">
      <c r="A159" s="17">
        <f t="shared" si="42"/>
        <v>138</v>
      </c>
      <c r="B159" s="24" t="s">
        <v>334</v>
      </c>
      <c r="C159" s="90">
        <v>2850</v>
      </c>
      <c r="D159" s="90">
        <v>0</v>
      </c>
      <c r="E159" s="90">
        <v>2850</v>
      </c>
      <c r="F159" s="90">
        <v>0</v>
      </c>
      <c r="G159" s="90">
        <f t="shared" si="43"/>
        <v>2850</v>
      </c>
      <c r="H159" s="90">
        <f t="shared" si="44"/>
        <v>427.5</v>
      </c>
      <c r="I159" s="90">
        <f t="shared" si="45"/>
        <v>855</v>
      </c>
      <c r="J159" s="90">
        <f t="shared" si="46"/>
        <v>1567.5000000000002</v>
      </c>
      <c r="K159" s="105"/>
      <c r="L159" s="6">
        <v>0</v>
      </c>
      <c r="M159" s="6">
        <v>0</v>
      </c>
      <c r="N159" s="6">
        <v>0</v>
      </c>
      <c r="O159" s="6">
        <v>0</v>
      </c>
      <c r="P159" s="145"/>
    </row>
    <row r="160" spans="1:16" outlineLevel="1" x14ac:dyDescent="0.25">
      <c r="A160" s="17">
        <f t="shared" si="42"/>
        <v>139</v>
      </c>
      <c r="B160" s="24" t="s">
        <v>335</v>
      </c>
      <c r="C160" s="90">
        <v>5210</v>
      </c>
      <c r="D160" s="90">
        <v>0</v>
      </c>
      <c r="E160" s="90">
        <v>4741.1000000000004</v>
      </c>
      <c r="F160" s="90">
        <v>0</v>
      </c>
      <c r="G160" s="90">
        <f t="shared" si="43"/>
        <v>4741.1000000000004</v>
      </c>
      <c r="H160" s="90">
        <f t="shared" si="44"/>
        <v>711.16500000000008</v>
      </c>
      <c r="I160" s="90">
        <f t="shared" si="45"/>
        <v>1422.3300000000002</v>
      </c>
      <c r="J160" s="90">
        <f t="shared" si="46"/>
        <v>2607.6050000000005</v>
      </c>
      <c r="K160" s="105"/>
      <c r="L160" s="6">
        <v>0</v>
      </c>
      <c r="M160" s="6">
        <v>0</v>
      </c>
      <c r="N160" s="6">
        <v>0</v>
      </c>
      <c r="O160" s="6">
        <v>0</v>
      </c>
      <c r="P160" s="145"/>
    </row>
    <row r="161" spans="1:16" outlineLevel="1" x14ac:dyDescent="0.25">
      <c r="A161" s="17">
        <f t="shared" si="42"/>
        <v>140</v>
      </c>
      <c r="B161" s="24" t="s">
        <v>336</v>
      </c>
      <c r="C161" s="90">
        <v>9583</v>
      </c>
      <c r="D161" s="90">
        <v>0</v>
      </c>
      <c r="E161" s="90">
        <v>8720.5300000000007</v>
      </c>
      <c r="F161" s="90">
        <v>0</v>
      </c>
      <c r="G161" s="90">
        <f t="shared" si="43"/>
        <v>8720.5300000000025</v>
      </c>
      <c r="H161" s="90">
        <f t="shared" si="44"/>
        <v>1308.0795000000001</v>
      </c>
      <c r="I161" s="90">
        <f t="shared" si="45"/>
        <v>2616.1590000000001</v>
      </c>
      <c r="J161" s="90">
        <f t="shared" si="46"/>
        <v>4796.2915000000012</v>
      </c>
      <c r="K161" s="105"/>
      <c r="L161" s="6">
        <v>0</v>
      </c>
      <c r="M161" s="6">
        <v>0</v>
      </c>
      <c r="N161" s="6">
        <v>0</v>
      </c>
      <c r="O161" s="6">
        <v>0</v>
      </c>
      <c r="P161" s="145"/>
    </row>
    <row r="162" spans="1:16" outlineLevel="1" x14ac:dyDescent="0.25">
      <c r="A162" s="17">
        <f t="shared" si="42"/>
        <v>141</v>
      </c>
      <c r="B162" s="24" t="s">
        <v>337</v>
      </c>
      <c r="C162" s="90">
        <v>7305</v>
      </c>
      <c r="D162" s="90">
        <v>0</v>
      </c>
      <c r="E162" s="90">
        <v>7305</v>
      </c>
      <c r="F162" s="90">
        <v>0</v>
      </c>
      <c r="G162" s="90">
        <f t="shared" si="43"/>
        <v>7305</v>
      </c>
      <c r="H162" s="90">
        <f t="shared" si="44"/>
        <v>1095.75</v>
      </c>
      <c r="I162" s="90">
        <f t="shared" si="45"/>
        <v>2191.5</v>
      </c>
      <c r="J162" s="90">
        <f t="shared" si="46"/>
        <v>4017.7500000000005</v>
      </c>
      <c r="K162" s="105"/>
      <c r="L162" s="6">
        <v>0</v>
      </c>
      <c r="M162" s="6">
        <v>0</v>
      </c>
      <c r="N162" s="6">
        <v>0</v>
      </c>
      <c r="O162" s="6">
        <v>0</v>
      </c>
      <c r="P162" s="145"/>
    </row>
    <row r="163" spans="1:16" outlineLevel="1" x14ac:dyDescent="0.25">
      <c r="A163" s="17">
        <f t="shared" si="42"/>
        <v>142</v>
      </c>
      <c r="B163" s="24" t="s">
        <v>455</v>
      </c>
      <c r="C163" s="90">
        <v>11869</v>
      </c>
      <c r="D163" s="90">
        <v>0</v>
      </c>
      <c r="E163" s="90">
        <v>10326.030000000001</v>
      </c>
      <c r="F163" s="90">
        <v>0</v>
      </c>
      <c r="G163" s="90">
        <f t="shared" si="43"/>
        <v>10326.030000000001</v>
      </c>
      <c r="H163" s="90">
        <f t="shared" si="44"/>
        <v>1548.9045000000001</v>
      </c>
      <c r="I163" s="90">
        <f t="shared" si="45"/>
        <v>3097.8090000000002</v>
      </c>
      <c r="J163" s="90">
        <f t="shared" si="46"/>
        <v>5679.3165000000008</v>
      </c>
      <c r="K163" s="105"/>
      <c r="L163" s="6">
        <v>0</v>
      </c>
      <c r="M163" s="6">
        <v>0</v>
      </c>
      <c r="N163" s="6">
        <v>0</v>
      </c>
      <c r="O163" s="6">
        <v>0</v>
      </c>
      <c r="P163" s="145"/>
    </row>
    <row r="164" spans="1:16" outlineLevel="1" x14ac:dyDescent="0.25">
      <c r="A164" s="17">
        <f t="shared" si="42"/>
        <v>143</v>
      </c>
      <c r="B164" s="24" t="s">
        <v>338</v>
      </c>
      <c r="C164" s="90">
        <v>1922</v>
      </c>
      <c r="D164" s="90">
        <v>0</v>
      </c>
      <c r="E164" s="90">
        <v>1922</v>
      </c>
      <c r="F164" s="90"/>
      <c r="G164" s="90">
        <f t="shared" si="43"/>
        <v>1922.0000000000002</v>
      </c>
      <c r="H164" s="90">
        <f t="shared" si="44"/>
        <v>288.3</v>
      </c>
      <c r="I164" s="90">
        <f t="shared" si="45"/>
        <v>576.6</v>
      </c>
      <c r="J164" s="90">
        <f t="shared" si="46"/>
        <v>1057.1000000000001</v>
      </c>
      <c r="K164" s="105"/>
      <c r="L164" s="6">
        <v>0</v>
      </c>
      <c r="M164" s="6">
        <v>0</v>
      </c>
      <c r="N164" s="6">
        <v>0</v>
      </c>
      <c r="O164" s="6">
        <v>0</v>
      </c>
      <c r="P164" s="145"/>
    </row>
    <row r="165" spans="1:16" outlineLevel="1" x14ac:dyDescent="0.25">
      <c r="A165" s="17">
        <f t="shared" si="42"/>
        <v>144</v>
      </c>
      <c r="B165" s="24" t="s">
        <v>456</v>
      </c>
      <c r="C165" s="90">
        <v>1650</v>
      </c>
      <c r="D165" s="90">
        <v>0</v>
      </c>
      <c r="E165" s="90">
        <v>1650</v>
      </c>
      <c r="F165" s="90">
        <v>0</v>
      </c>
      <c r="G165" s="90">
        <f t="shared" si="43"/>
        <v>1650</v>
      </c>
      <c r="H165" s="90">
        <f t="shared" si="44"/>
        <v>247.5</v>
      </c>
      <c r="I165" s="90">
        <f t="shared" si="45"/>
        <v>495</v>
      </c>
      <c r="J165" s="90">
        <f t="shared" si="46"/>
        <v>907.50000000000011</v>
      </c>
      <c r="K165" s="105"/>
      <c r="L165" s="6">
        <v>0</v>
      </c>
      <c r="M165" s="6">
        <v>0</v>
      </c>
      <c r="N165" s="6">
        <v>0</v>
      </c>
      <c r="O165" s="6">
        <v>0</v>
      </c>
      <c r="P165" s="145"/>
    </row>
    <row r="166" spans="1:16" outlineLevel="1" x14ac:dyDescent="0.25">
      <c r="A166" s="17">
        <f t="shared" si="42"/>
        <v>145</v>
      </c>
      <c r="B166" s="24" t="s">
        <v>339</v>
      </c>
      <c r="C166" s="90">
        <v>9667</v>
      </c>
      <c r="D166" s="90">
        <v>0</v>
      </c>
      <c r="E166" s="90">
        <v>9280.32</v>
      </c>
      <c r="F166" s="90">
        <v>0</v>
      </c>
      <c r="G166" s="90">
        <f t="shared" si="43"/>
        <v>9280.32</v>
      </c>
      <c r="H166" s="90">
        <f t="shared" si="44"/>
        <v>1392.048</v>
      </c>
      <c r="I166" s="90">
        <f t="shared" si="45"/>
        <v>2784.096</v>
      </c>
      <c r="J166" s="90">
        <f t="shared" si="46"/>
        <v>5104.1760000000004</v>
      </c>
      <c r="K166" s="105"/>
      <c r="L166" s="6">
        <v>0</v>
      </c>
      <c r="M166" s="6">
        <v>0</v>
      </c>
      <c r="N166" s="6">
        <v>0</v>
      </c>
      <c r="O166" s="6">
        <v>0</v>
      </c>
      <c r="P166" s="145"/>
    </row>
    <row r="167" spans="1:16" outlineLevel="1" x14ac:dyDescent="0.25">
      <c r="A167" s="17">
        <f t="shared" si="42"/>
        <v>146</v>
      </c>
      <c r="B167" s="24" t="s">
        <v>340</v>
      </c>
      <c r="C167" s="90">
        <v>4689</v>
      </c>
      <c r="D167" s="90">
        <v>0</v>
      </c>
      <c r="E167" s="90">
        <v>4689</v>
      </c>
      <c r="F167" s="90">
        <v>0</v>
      </c>
      <c r="G167" s="90">
        <f t="shared" si="43"/>
        <v>4689</v>
      </c>
      <c r="H167" s="90">
        <f t="shared" si="44"/>
        <v>703.35</v>
      </c>
      <c r="I167" s="90">
        <f t="shared" si="45"/>
        <v>1406.7</v>
      </c>
      <c r="J167" s="90">
        <f t="shared" si="46"/>
        <v>2578.9500000000003</v>
      </c>
      <c r="K167" s="105"/>
      <c r="L167" s="6">
        <v>0</v>
      </c>
      <c r="M167" s="6">
        <v>0</v>
      </c>
      <c r="N167" s="6">
        <v>0</v>
      </c>
      <c r="O167" s="6">
        <v>0</v>
      </c>
      <c r="P167" s="145"/>
    </row>
    <row r="168" spans="1:16" outlineLevel="1" x14ac:dyDescent="0.25">
      <c r="A168" s="17">
        <f t="shared" si="42"/>
        <v>147</v>
      </c>
      <c r="B168" s="24" t="s">
        <v>341</v>
      </c>
      <c r="C168" s="90">
        <v>3293</v>
      </c>
      <c r="D168" s="90">
        <v>0</v>
      </c>
      <c r="E168" s="90">
        <v>3293</v>
      </c>
      <c r="F168" s="90">
        <v>0</v>
      </c>
      <c r="G168" s="90">
        <f t="shared" si="43"/>
        <v>3293</v>
      </c>
      <c r="H168" s="90">
        <f t="shared" si="44"/>
        <v>493.95</v>
      </c>
      <c r="I168" s="90">
        <f t="shared" si="45"/>
        <v>987.9</v>
      </c>
      <c r="J168" s="90">
        <f t="shared" si="46"/>
        <v>1811.15</v>
      </c>
      <c r="K168" s="105"/>
      <c r="L168" s="6">
        <v>0</v>
      </c>
      <c r="M168" s="6">
        <v>0</v>
      </c>
      <c r="N168" s="6">
        <v>0</v>
      </c>
      <c r="O168" s="6">
        <v>0</v>
      </c>
      <c r="P168" s="145"/>
    </row>
    <row r="169" spans="1:16" outlineLevel="1" x14ac:dyDescent="0.25">
      <c r="A169" s="17">
        <f t="shared" si="42"/>
        <v>148</v>
      </c>
      <c r="B169" s="24" t="s">
        <v>342</v>
      </c>
      <c r="C169" s="90">
        <v>6824</v>
      </c>
      <c r="D169" s="90">
        <v>0</v>
      </c>
      <c r="E169" s="90">
        <v>5800.4</v>
      </c>
      <c r="F169" s="90"/>
      <c r="G169" s="90">
        <f t="shared" si="43"/>
        <v>5800.4</v>
      </c>
      <c r="H169" s="90">
        <f t="shared" si="44"/>
        <v>870.06</v>
      </c>
      <c r="I169" s="90">
        <f t="shared" si="45"/>
        <v>1740.12</v>
      </c>
      <c r="J169" s="90">
        <f t="shared" si="46"/>
        <v>3190.2200000000003</v>
      </c>
      <c r="K169" s="105"/>
      <c r="L169" s="6">
        <v>0</v>
      </c>
      <c r="M169" s="6">
        <v>0</v>
      </c>
      <c r="N169" s="6">
        <v>0</v>
      </c>
      <c r="O169" s="6">
        <v>0</v>
      </c>
      <c r="P169" s="145"/>
    </row>
    <row r="170" spans="1:16" outlineLevel="1" x14ac:dyDescent="0.25">
      <c r="A170" s="17">
        <f t="shared" si="42"/>
        <v>149</v>
      </c>
      <c r="B170" s="24" t="s">
        <v>457</v>
      </c>
      <c r="C170" s="90">
        <v>11795</v>
      </c>
      <c r="D170" s="90">
        <v>0</v>
      </c>
      <c r="E170" s="90">
        <v>7666.75</v>
      </c>
      <c r="F170" s="90">
        <v>0</v>
      </c>
      <c r="G170" s="90">
        <f t="shared" si="43"/>
        <v>7666.7500000000009</v>
      </c>
      <c r="H170" s="90">
        <f t="shared" si="44"/>
        <v>1150.0125</v>
      </c>
      <c r="I170" s="90">
        <f t="shared" si="45"/>
        <v>2300.0250000000001</v>
      </c>
      <c r="J170" s="90">
        <f t="shared" si="46"/>
        <v>4216.7125000000005</v>
      </c>
      <c r="K170" s="105"/>
      <c r="L170" s="6">
        <v>0</v>
      </c>
      <c r="M170" s="6">
        <v>0</v>
      </c>
      <c r="N170" s="6">
        <v>0</v>
      </c>
      <c r="O170" s="6">
        <v>0</v>
      </c>
      <c r="P170" s="145"/>
    </row>
    <row r="171" spans="1:16" outlineLevel="1" x14ac:dyDescent="0.25">
      <c r="A171" s="17">
        <f t="shared" si="42"/>
        <v>150</v>
      </c>
      <c r="B171" s="24" t="s">
        <v>458</v>
      </c>
      <c r="C171" s="6"/>
      <c r="D171" s="6"/>
      <c r="E171" s="6"/>
      <c r="F171" s="6"/>
      <c r="G171" s="6"/>
      <c r="H171" s="6"/>
      <c r="I171" s="6"/>
      <c r="J171" s="6"/>
      <c r="K171" s="105"/>
      <c r="L171" s="6">
        <v>0</v>
      </c>
      <c r="M171" s="6">
        <v>0</v>
      </c>
      <c r="N171" s="6">
        <v>0</v>
      </c>
      <c r="O171" s="6">
        <v>0</v>
      </c>
      <c r="P171" s="146"/>
    </row>
    <row r="172" spans="1:16" x14ac:dyDescent="0.25">
      <c r="A172" s="20">
        <v>11</v>
      </c>
      <c r="B172" s="21" t="s">
        <v>412</v>
      </c>
      <c r="C172" s="5">
        <f t="shared" ref="C172:J172" si="47">SUM(C173:C195)</f>
        <v>65000</v>
      </c>
      <c r="D172" s="5">
        <f t="shared" si="47"/>
        <v>0</v>
      </c>
      <c r="E172" s="5">
        <f t="shared" si="47"/>
        <v>65000</v>
      </c>
      <c r="F172" s="5">
        <f t="shared" si="47"/>
        <v>0</v>
      </c>
      <c r="G172" s="5">
        <f t="shared" si="47"/>
        <v>1467.8</v>
      </c>
      <c r="H172" s="5">
        <f t="shared" si="47"/>
        <v>1980</v>
      </c>
      <c r="I172" s="5">
        <f t="shared" si="47"/>
        <v>1380.1</v>
      </c>
      <c r="J172" s="5">
        <f t="shared" si="47"/>
        <v>0</v>
      </c>
      <c r="K172" s="5">
        <f t="shared" ref="K172:P172" si="48">SUM(K173:K195)</f>
        <v>0</v>
      </c>
      <c r="L172" s="5">
        <f t="shared" si="48"/>
        <v>0</v>
      </c>
      <c r="M172" s="5">
        <f t="shared" si="48"/>
        <v>0</v>
      </c>
      <c r="N172" s="5">
        <f t="shared" si="48"/>
        <v>0</v>
      </c>
      <c r="O172" s="5">
        <f t="shared" si="48"/>
        <v>0</v>
      </c>
      <c r="P172" s="5">
        <f t="shared" si="48"/>
        <v>0</v>
      </c>
    </row>
    <row r="173" spans="1:16" ht="18.75" customHeight="1" outlineLevel="1" x14ac:dyDescent="0.25">
      <c r="A173" s="17">
        <f>+A171+1</f>
        <v>151</v>
      </c>
      <c r="B173" s="18" t="s">
        <v>459</v>
      </c>
      <c r="C173" s="90">
        <v>18000</v>
      </c>
      <c r="D173" s="90">
        <f t="shared" ref="D173:D195" si="49">SUM(D174:D196)</f>
        <v>0</v>
      </c>
      <c r="E173" s="90">
        <v>18000</v>
      </c>
      <c r="F173" s="90">
        <v>0</v>
      </c>
      <c r="G173" s="91"/>
      <c r="H173" s="90"/>
      <c r="I173" s="85">
        <v>1232.3</v>
      </c>
      <c r="J173" s="90">
        <v>0</v>
      </c>
      <c r="K173" s="105" t="s">
        <v>734</v>
      </c>
      <c r="L173" s="35">
        <v>0</v>
      </c>
      <c r="M173" s="6">
        <v>0</v>
      </c>
      <c r="N173" s="6">
        <v>0</v>
      </c>
      <c r="O173" s="6">
        <v>0</v>
      </c>
      <c r="P173" s="116" t="s">
        <v>734</v>
      </c>
    </row>
    <row r="174" spans="1:16" outlineLevel="1" x14ac:dyDescent="0.25">
      <c r="A174" s="17">
        <f>+A173+1</f>
        <v>152</v>
      </c>
      <c r="B174" s="24" t="s">
        <v>344</v>
      </c>
      <c r="C174" s="90">
        <v>2000</v>
      </c>
      <c r="D174" s="90">
        <f t="shared" si="49"/>
        <v>0</v>
      </c>
      <c r="E174" s="90">
        <v>2000</v>
      </c>
      <c r="F174" s="90">
        <v>0</v>
      </c>
      <c r="G174" s="91">
        <v>1467.8</v>
      </c>
      <c r="H174" s="91">
        <v>1320</v>
      </c>
      <c r="I174" s="85">
        <v>147.80000000000001</v>
      </c>
      <c r="J174" s="90">
        <v>0</v>
      </c>
      <c r="K174" s="105"/>
      <c r="L174" s="35">
        <v>0</v>
      </c>
      <c r="M174" s="6">
        <v>0</v>
      </c>
      <c r="N174" s="6">
        <v>0</v>
      </c>
      <c r="O174" s="6">
        <v>0</v>
      </c>
      <c r="P174" s="117"/>
    </row>
    <row r="175" spans="1:16" outlineLevel="1" x14ac:dyDescent="0.25">
      <c r="A175" s="17">
        <f t="shared" ref="A175:A195" si="50">+A174+1</f>
        <v>153</v>
      </c>
      <c r="B175" s="24" t="s">
        <v>345</v>
      </c>
      <c r="C175" s="90">
        <v>3000</v>
      </c>
      <c r="D175" s="90">
        <f t="shared" si="49"/>
        <v>0</v>
      </c>
      <c r="E175" s="90">
        <v>3000</v>
      </c>
      <c r="F175" s="90">
        <v>0</v>
      </c>
      <c r="G175" s="90">
        <v>0</v>
      </c>
      <c r="H175" s="90">
        <v>0</v>
      </c>
      <c r="I175" s="90">
        <v>0</v>
      </c>
      <c r="J175" s="90">
        <v>0</v>
      </c>
      <c r="K175" s="105"/>
      <c r="L175" s="35">
        <v>0</v>
      </c>
      <c r="M175" s="6">
        <v>0</v>
      </c>
      <c r="N175" s="6">
        <v>0</v>
      </c>
      <c r="O175" s="6">
        <v>0</v>
      </c>
      <c r="P175" s="117"/>
    </row>
    <row r="176" spans="1:16" outlineLevel="1" x14ac:dyDescent="0.25">
      <c r="A176" s="17">
        <f t="shared" si="50"/>
        <v>154</v>
      </c>
      <c r="B176" s="24" t="s">
        <v>460</v>
      </c>
      <c r="C176" s="90">
        <v>3000</v>
      </c>
      <c r="D176" s="90">
        <f t="shared" si="49"/>
        <v>0</v>
      </c>
      <c r="E176" s="90">
        <v>3000</v>
      </c>
      <c r="F176" s="90">
        <v>0</v>
      </c>
      <c r="G176" s="90">
        <v>0</v>
      </c>
      <c r="H176" s="90">
        <v>0</v>
      </c>
      <c r="I176" s="90">
        <v>0</v>
      </c>
      <c r="J176" s="90">
        <v>0</v>
      </c>
      <c r="K176" s="105"/>
      <c r="L176" s="35">
        <v>0</v>
      </c>
      <c r="M176" s="6">
        <v>0</v>
      </c>
      <c r="N176" s="6">
        <v>0</v>
      </c>
      <c r="O176" s="6">
        <v>0</v>
      </c>
      <c r="P176" s="117"/>
    </row>
    <row r="177" spans="1:16" outlineLevel="1" x14ac:dyDescent="0.25">
      <c r="A177" s="17">
        <f t="shared" si="50"/>
        <v>155</v>
      </c>
      <c r="B177" s="24" t="s">
        <v>346</v>
      </c>
      <c r="C177" s="90">
        <v>0</v>
      </c>
      <c r="D177" s="90">
        <f t="shared" si="49"/>
        <v>0</v>
      </c>
      <c r="E177" s="90">
        <v>0</v>
      </c>
      <c r="F177" s="90">
        <v>0</v>
      </c>
      <c r="G177" s="90">
        <v>0</v>
      </c>
      <c r="H177" s="90">
        <v>0</v>
      </c>
      <c r="I177" s="90">
        <v>0</v>
      </c>
      <c r="J177" s="90">
        <v>0</v>
      </c>
      <c r="K177" s="105"/>
      <c r="L177" s="35">
        <v>0</v>
      </c>
      <c r="M177" s="6">
        <v>0</v>
      </c>
      <c r="N177" s="6">
        <v>0</v>
      </c>
      <c r="O177" s="6">
        <v>0</v>
      </c>
      <c r="P177" s="117"/>
    </row>
    <row r="178" spans="1:16" outlineLevel="1" x14ac:dyDescent="0.25">
      <c r="A178" s="17">
        <f t="shared" si="50"/>
        <v>156</v>
      </c>
      <c r="B178" s="24" t="s">
        <v>347</v>
      </c>
      <c r="C178" s="90">
        <v>3000</v>
      </c>
      <c r="D178" s="90">
        <f t="shared" si="49"/>
        <v>0</v>
      </c>
      <c r="E178" s="90">
        <v>3000</v>
      </c>
      <c r="F178" s="90">
        <v>0</v>
      </c>
      <c r="G178" s="90">
        <v>0</v>
      </c>
      <c r="H178" s="90">
        <v>0</v>
      </c>
      <c r="I178" s="90">
        <v>0</v>
      </c>
      <c r="J178" s="90">
        <v>0</v>
      </c>
      <c r="K178" s="105"/>
      <c r="L178" s="35">
        <v>0</v>
      </c>
      <c r="M178" s="6">
        <v>0</v>
      </c>
      <c r="N178" s="6">
        <v>0</v>
      </c>
      <c r="O178" s="6">
        <v>0</v>
      </c>
      <c r="P178" s="117"/>
    </row>
    <row r="179" spans="1:16" outlineLevel="1" x14ac:dyDescent="0.25">
      <c r="A179" s="17">
        <f t="shared" si="50"/>
        <v>157</v>
      </c>
      <c r="B179" s="24" t="s">
        <v>461</v>
      </c>
      <c r="C179" s="90">
        <v>0</v>
      </c>
      <c r="D179" s="90">
        <f t="shared" si="49"/>
        <v>0</v>
      </c>
      <c r="E179" s="90">
        <v>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105"/>
      <c r="L179" s="35">
        <v>0</v>
      </c>
      <c r="M179" s="6">
        <v>0</v>
      </c>
      <c r="N179" s="6">
        <v>0</v>
      </c>
      <c r="O179" s="6">
        <v>0</v>
      </c>
      <c r="P179" s="117"/>
    </row>
    <row r="180" spans="1:16" outlineLevel="1" x14ac:dyDescent="0.25">
      <c r="A180" s="17">
        <f t="shared" si="50"/>
        <v>158</v>
      </c>
      <c r="B180" s="24" t="s">
        <v>348</v>
      </c>
      <c r="C180" s="90">
        <v>3000</v>
      </c>
      <c r="D180" s="90">
        <f t="shared" si="49"/>
        <v>0</v>
      </c>
      <c r="E180" s="90">
        <v>3000</v>
      </c>
      <c r="F180" s="90">
        <v>0</v>
      </c>
      <c r="G180" s="90">
        <v>0</v>
      </c>
      <c r="H180" s="90">
        <v>0</v>
      </c>
      <c r="I180" s="90">
        <v>0</v>
      </c>
      <c r="J180" s="90">
        <v>0</v>
      </c>
      <c r="K180" s="105"/>
      <c r="L180" s="35">
        <v>0</v>
      </c>
      <c r="M180" s="6">
        <v>0</v>
      </c>
      <c r="N180" s="6">
        <v>0</v>
      </c>
      <c r="O180" s="6">
        <v>0</v>
      </c>
      <c r="P180" s="117"/>
    </row>
    <row r="181" spans="1:16" outlineLevel="1" x14ac:dyDescent="0.25">
      <c r="A181" s="17">
        <f t="shared" si="50"/>
        <v>159</v>
      </c>
      <c r="B181" s="24" t="s">
        <v>462</v>
      </c>
      <c r="C181" s="90">
        <v>2000</v>
      </c>
      <c r="D181" s="90">
        <f t="shared" si="49"/>
        <v>0</v>
      </c>
      <c r="E181" s="90">
        <v>2000</v>
      </c>
      <c r="F181" s="90">
        <v>0</v>
      </c>
      <c r="G181" s="90">
        <v>0</v>
      </c>
      <c r="H181" s="90">
        <v>330</v>
      </c>
      <c r="I181" s="90">
        <v>0</v>
      </c>
      <c r="J181" s="90">
        <v>0</v>
      </c>
      <c r="K181" s="105"/>
      <c r="L181" s="35">
        <v>0</v>
      </c>
      <c r="M181" s="6">
        <v>0</v>
      </c>
      <c r="N181" s="6">
        <v>0</v>
      </c>
      <c r="O181" s="6">
        <v>0</v>
      </c>
      <c r="P181" s="117"/>
    </row>
    <row r="182" spans="1:16" outlineLevel="1" x14ac:dyDescent="0.25">
      <c r="A182" s="17">
        <f t="shared" si="50"/>
        <v>160</v>
      </c>
      <c r="B182" s="24" t="s">
        <v>349</v>
      </c>
      <c r="C182" s="90">
        <v>3000</v>
      </c>
      <c r="D182" s="90">
        <f t="shared" si="49"/>
        <v>0</v>
      </c>
      <c r="E182" s="90">
        <v>3000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105"/>
      <c r="L182" s="35">
        <v>0</v>
      </c>
      <c r="M182" s="6">
        <v>0</v>
      </c>
      <c r="N182" s="6">
        <v>0</v>
      </c>
      <c r="O182" s="6">
        <v>0</v>
      </c>
      <c r="P182" s="117"/>
    </row>
    <row r="183" spans="1:16" outlineLevel="1" x14ac:dyDescent="0.25">
      <c r="A183" s="17">
        <f t="shared" si="50"/>
        <v>161</v>
      </c>
      <c r="B183" s="24" t="s">
        <v>350</v>
      </c>
      <c r="C183" s="90">
        <v>2000</v>
      </c>
      <c r="D183" s="90">
        <f t="shared" si="49"/>
        <v>0</v>
      </c>
      <c r="E183" s="90">
        <v>2000</v>
      </c>
      <c r="F183" s="90">
        <v>0</v>
      </c>
      <c r="G183" s="90">
        <v>0</v>
      </c>
      <c r="H183" s="90">
        <v>0</v>
      </c>
      <c r="I183" s="90">
        <v>0</v>
      </c>
      <c r="J183" s="90">
        <v>0</v>
      </c>
      <c r="K183" s="105"/>
      <c r="L183" s="35">
        <v>0</v>
      </c>
      <c r="M183" s="6">
        <v>0</v>
      </c>
      <c r="N183" s="6">
        <v>0</v>
      </c>
      <c r="O183" s="6">
        <v>0</v>
      </c>
      <c r="P183" s="117"/>
    </row>
    <row r="184" spans="1:16" outlineLevel="1" x14ac:dyDescent="0.25">
      <c r="A184" s="17">
        <f t="shared" si="50"/>
        <v>162</v>
      </c>
      <c r="B184" s="24" t="s">
        <v>352</v>
      </c>
      <c r="C184" s="90">
        <v>3000</v>
      </c>
      <c r="D184" s="90">
        <f t="shared" si="49"/>
        <v>0</v>
      </c>
      <c r="E184" s="90">
        <v>3000</v>
      </c>
      <c r="F184" s="90">
        <v>0</v>
      </c>
      <c r="G184" s="90">
        <v>0</v>
      </c>
      <c r="H184" s="90">
        <v>330</v>
      </c>
      <c r="I184" s="90">
        <v>0</v>
      </c>
      <c r="J184" s="90">
        <v>0</v>
      </c>
      <c r="K184" s="105"/>
      <c r="L184" s="35">
        <v>0</v>
      </c>
      <c r="M184" s="6">
        <v>0</v>
      </c>
      <c r="N184" s="6">
        <v>0</v>
      </c>
      <c r="O184" s="6">
        <v>0</v>
      </c>
      <c r="P184" s="117"/>
    </row>
    <row r="185" spans="1:16" outlineLevel="1" x14ac:dyDescent="0.25">
      <c r="A185" s="17">
        <f t="shared" si="50"/>
        <v>163</v>
      </c>
      <c r="B185" s="24" t="s">
        <v>353</v>
      </c>
      <c r="C185" s="90">
        <v>3000</v>
      </c>
      <c r="D185" s="90">
        <f t="shared" si="49"/>
        <v>0</v>
      </c>
      <c r="E185" s="90">
        <v>3000</v>
      </c>
      <c r="F185" s="90">
        <v>0</v>
      </c>
      <c r="G185" s="90">
        <v>0</v>
      </c>
      <c r="H185" s="90">
        <v>0</v>
      </c>
      <c r="I185" s="90">
        <v>0</v>
      </c>
      <c r="J185" s="90">
        <v>0</v>
      </c>
      <c r="K185" s="105"/>
      <c r="L185" s="35">
        <v>0</v>
      </c>
      <c r="M185" s="6">
        <v>0</v>
      </c>
      <c r="N185" s="6">
        <v>0</v>
      </c>
      <c r="O185" s="6">
        <v>0</v>
      </c>
      <c r="P185" s="117"/>
    </row>
    <row r="186" spans="1:16" outlineLevel="1" x14ac:dyDescent="0.25">
      <c r="A186" s="17">
        <f t="shared" si="50"/>
        <v>164</v>
      </c>
      <c r="B186" s="24" t="s">
        <v>463</v>
      </c>
      <c r="C186" s="90">
        <v>3000</v>
      </c>
      <c r="D186" s="90">
        <f t="shared" si="49"/>
        <v>0</v>
      </c>
      <c r="E186" s="90">
        <v>3000</v>
      </c>
      <c r="F186" s="90">
        <v>0</v>
      </c>
      <c r="G186" s="90">
        <v>0</v>
      </c>
      <c r="H186" s="90">
        <v>0</v>
      </c>
      <c r="I186" s="90">
        <v>0</v>
      </c>
      <c r="J186" s="90">
        <v>0</v>
      </c>
      <c r="K186" s="105"/>
      <c r="L186" s="35">
        <v>0</v>
      </c>
      <c r="M186" s="6">
        <v>0</v>
      </c>
      <c r="N186" s="6">
        <v>0</v>
      </c>
      <c r="O186" s="6">
        <v>0</v>
      </c>
      <c r="P186" s="117"/>
    </row>
    <row r="187" spans="1:16" outlineLevel="1" x14ac:dyDescent="0.25">
      <c r="A187" s="17">
        <f t="shared" si="50"/>
        <v>165</v>
      </c>
      <c r="B187" s="24" t="s">
        <v>464</v>
      </c>
      <c r="C187" s="90">
        <v>1500</v>
      </c>
      <c r="D187" s="90">
        <f t="shared" si="49"/>
        <v>0</v>
      </c>
      <c r="E187" s="90">
        <v>1500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105"/>
      <c r="L187" s="35">
        <v>0</v>
      </c>
      <c r="M187" s="6">
        <v>0</v>
      </c>
      <c r="N187" s="6">
        <v>0</v>
      </c>
      <c r="O187" s="6">
        <v>0</v>
      </c>
      <c r="P187" s="117"/>
    </row>
    <row r="188" spans="1:16" outlineLevel="1" x14ac:dyDescent="0.25">
      <c r="A188" s="17">
        <f t="shared" si="50"/>
        <v>166</v>
      </c>
      <c r="B188" s="24" t="s">
        <v>354</v>
      </c>
      <c r="C188" s="90">
        <v>3000</v>
      </c>
      <c r="D188" s="90">
        <f t="shared" si="49"/>
        <v>0</v>
      </c>
      <c r="E188" s="90">
        <v>3000</v>
      </c>
      <c r="F188" s="90">
        <v>0</v>
      </c>
      <c r="G188" s="90">
        <v>0</v>
      </c>
      <c r="H188" s="90">
        <v>0</v>
      </c>
      <c r="I188" s="90">
        <v>0</v>
      </c>
      <c r="J188" s="90">
        <v>0</v>
      </c>
      <c r="K188" s="105"/>
      <c r="L188" s="35">
        <v>0</v>
      </c>
      <c r="M188" s="6">
        <v>0</v>
      </c>
      <c r="N188" s="6">
        <v>0</v>
      </c>
      <c r="O188" s="6">
        <v>0</v>
      </c>
      <c r="P188" s="117"/>
    </row>
    <row r="189" spans="1:16" outlineLevel="1" x14ac:dyDescent="0.25">
      <c r="A189" s="17">
        <f t="shared" si="50"/>
        <v>167</v>
      </c>
      <c r="B189" s="24" t="s">
        <v>355</v>
      </c>
      <c r="C189" s="90">
        <v>3000</v>
      </c>
      <c r="D189" s="90">
        <f t="shared" si="49"/>
        <v>0</v>
      </c>
      <c r="E189" s="90">
        <v>3000</v>
      </c>
      <c r="F189" s="90">
        <v>0</v>
      </c>
      <c r="G189" s="90">
        <v>0</v>
      </c>
      <c r="H189" s="90">
        <v>0</v>
      </c>
      <c r="I189" s="90">
        <v>0</v>
      </c>
      <c r="J189" s="90">
        <v>0</v>
      </c>
      <c r="K189" s="105"/>
      <c r="L189" s="35">
        <v>0</v>
      </c>
      <c r="M189" s="6">
        <v>0</v>
      </c>
      <c r="N189" s="6">
        <v>0</v>
      </c>
      <c r="O189" s="6">
        <v>0</v>
      </c>
      <c r="P189" s="117"/>
    </row>
    <row r="190" spans="1:16" outlineLevel="1" x14ac:dyDescent="0.25">
      <c r="A190" s="17">
        <f t="shared" si="50"/>
        <v>168</v>
      </c>
      <c r="B190" s="18" t="s">
        <v>356</v>
      </c>
      <c r="C190" s="90">
        <v>3000</v>
      </c>
      <c r="D190" s="90">
        <f t="shared" si="49"/>
        <v>0</v>
      </c>
      <c r="E190" s="90">
        <v>3000</v>
      </c>
      <c r="F190" s="90">
        <v>0</v>
      </c>
      <c r="G190" s="90">
        <v>0</v>
      </c>
      <c r="H190" s="90">
        <v>0</v>
      </c>
      <c r="I190" s="90">
        <v>0</v>
      </c>
      <c r="J190" s="90">
        <v>0</v>
      </c>
      <c r="K190" s="105"/>
      <c r="L190" s="35">
        <v>0</v>
      </c>
      <c r="M190" s="6">
        <v>0</v>
      </c>
      <c r="N190" s="6">
        <v>0</v>
      </c>
      <c r="O190" s="6">
        <v>0</v>
      </c>
      <c r="P190" s="117"/>
    </row>
    <row r="191" spans="1:16" outlineLevel="1" x14ac:dyDescent="0.25">
      <c r="A191" s="17">
        <f t="shared" si="50"/>
        <v>169</v>
      </c>
      <c r="B191" s="24" t="s">
        <v>357</v>
      </c>
      <c r="C191" s="90">
        <v>1500</v>
      </c>
      <c r="D191" s="90">
        <f t="shared" si="49"/>
        <v>0</v>
      </c>
      <c r="E191" s="90">
        <v>1500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  <c r="K191" s="105"/>
      <c r="L191" s="35">
        <v>0</v>
      </c>
      <c r="M191" s="6">
        <v>0</v>
      </c>
      <c r="N191" s="6">
        <v>0</v>
      </c>
      <c r="O191" s="6">
        <v>0</v>
      </c>
      <c r="P191" s="117"/>
    </row>
    <row r="192" spans="1:16" outlineLevel="1" x14ac:dyDescent="0.25">
      <c r="A192" s="17">
        <f t="shared" si="50"/>
        <v>170</v>
      </c>
      <c r="B192" s="24" t="s">
        <v>465</v>
      </c>
      <c r="C192" s="90">
        <v>0</v>
      </c>
      <c r="D192" s="90">
        <f t="shared" si="49"/>
        <v>0</v>
      </c>
      <c r="E192" s="90">
        <v>0</v>
      </c>
      <c r="F192" s="90">
        <v>0</v>
      </c>
      <c r="G192" s="90">
        <v>0</v>
      </c>
      <c r="H192" s="90">
        <v>0</v>
      </c>
      <c r="I192" s="90">
        <v>0</v>
      </c>
      <c r="J192" s="90">
        <v>0</v>
      </c>
      <c r="K192" s="105"/>
      <c r="L192" s="35">
        <v>0</v>
      </c>
      <c r="M192" s="6">
        <v>0</v>
      </c>
      <c r="N192" s="6">
        <v>0</v>
      </c>
      <c r="O192" s="6">
        <v>0</v>
      </c>
      <c r="P192" s="117"/>
    </row>
    <row r="193" spans="1:16" outlineLevel="1" x14ac:dyDescent="0.25">
      <c r="A193" s="17">
        <f t="shared" si="50"/>
        <v>171</v>
      </c>
      <c r="B193" s="24" t="s">
        <v>466</v>
      </c>
      <c r="C193" s="90">
        <v>3000</v>
      </c>
      <c r="D193" s="90">
        <f t="shared" si="49"/>
        <v>0</v>
      </c>
      <c r="E193" s="90">
        <v>3000</v>
      </c>
      <c r="F193" s="90">
        <v>0</v>
      </c>
      <c r="G193" s="90">
        <v>0</v>
      </c>
      <c r="H193" s="90">
        <v>0</v>
      </c>
      <c r="I193" s="90">
        <v>0</v>
      </c>
      <c r="J193" s="90">
        <v>0</v>
      </c>
      <c r="K193" s="105"/>
      <c r="L193" s="35">
        <v>0</v>
      </c>
      <c r="M193" s="6">
        <v>0</v>
      </c>
      <c r="N193" s="6">
        <v>0</v>
      </c>
      <c r="O193" s="6">
        <v>0</v>
      </c>
      <c r="P193" s="117"/>
    </row>
    <row r="194" spans="1:16" outlineLevel="1" x14ac:dyDescent="0.25">
      <c r="A194" s="17">
        <f t="shared" si="50"/>
        <v>172</v>
      </c>
      <c r="B194" s="24" t="s">
        <v>358</v>
      </c>
      <c r="C194" s="90">
        <v>2000</v>
      </c>
      <c r="D194" s="90">
        <f t="shared" si="49"/>
        <v>0</v>
      </c>
      <c r="E194" s="90">
        <v>2000</v>
      </c>
      <c r="F194" s="90">
        <v>0</v>
      </c>
      <c r="G194" s="90">
        <v>0</v>
      </c>
      <c r="H194" s="90">
        <v>0</v>
      </c>
      <c r="I194" s="90">
        <v>0</v>
      </c>
      <c r="J194" s="90">
        <v>0</v>
      </c>
      <c r="K194" s="105"/>
      <c r="L194" s="35">
        <v>0</v>
      </c>
      <c r="M194" s="6">
        <v>0</v>
      </c>
      <c r="N194" s="6">
        <v>0</v>
      </c>
      <c r="O194" s="6">
        <v>0</v>
      </c>
      <c r="P194" s="117"/>
    </row>
    <row r="195" spans="1:16" outlineLevel="1" x14ac:dyDescent="0.25">
      <c r="A195" s="17">
        <f t="shared" si="50"/>
        <v>173</v>
      </c>
      <c r="B195" s="24" t="s">
        <v>351</v>
      </c>
      <c r="C195" s="90">
        <v>0</v>
      </c>
      <c r="D195" s="90">
        <f t="shared" si="49"/>
        <v>0</v>
      </c>
      <c r="E195" s="90">
        <v>0</v>
      </c>
      <c r="F195" s="90">
        <v>0</v>
      </c>
      <c r="G195" s="90">
        <v>0</v>
      </c>
      <c r="H195" s="90">
        <v>0</v>
      </c>
      <c r="I195" s="90">
        <v>0</v>
      </c>
      <c r="J195" s="90">
        <v>0</v>
      </c>
      <c r="K195" s="105"/>
      <c r="L195" s="35">
        <v>0</v>
      </c>
      <c r="M195" s="6">
        <v>0</v>
      </c>
      <c r="N195" s="6">
        <v>0</v>
      </c>
      <c r="O195" s="6">
        <v>0</v>
      </c>
      <c r="P195" s="118"/>
    </row>
    <row r="196" spans="1:16" x14ac:dyDescent="0.25">
      <c r="A196" s="20">
        <v>12</v>
      </c>
      <c r="B196" s="21" t="s">
        <v>413</v>
      </c>
      <c r="C196" s="5">
        <f>SUM(C197:C216)</f>
        <v>161428</v>
      </c>
      <c r="D196" s="5">
        <f t="shared" ref="D196:J196" si="51">SUM(D197:D216)</f>
        <v>0</v>
      </c>
      <c r="E196" s="5">
        <f t="shared" si="51"/>
        <v>161428</v>
      </c>
      <c r="F196" s="5">
        <f t="shared" si="51"/>
        <v>0</v>
      </c>
      <c r="G196" s="5">
        <f t="shared" si="51"/>
        <v>30111.5</v>
      </c>
      <c r="H196" s="5">
        <f t="shared" si="51"/>
        <v>1771.3</v>
      </c>
      <c r="I196" s="5">
        <f t="shared" si="51"/>
        <v>8172.2</v>
      </c>
      <c r="J196" s="5">
        <f t="shared" si="51"/>
        <v>20168</v>
      </c>
      <c r="K196" s="5">
        <f t="shared" ref="K196:P196" si="52">SUM(K197:K216)</f>
        <v>0</v>
      </c>
      <c r="L196" s="5">
        <f t="shared" si="52"/>
        <v>0</v>
      </c>
      <c r="M196" s="5">
        <f t="shared" si="52"/>
        <v>0</v>
      </c>
      <c r="N196" s="5">
        <f t="shared" si="52"/>
        <v>0</v>
      </c>
      <c r="O196" s="5">
        <f t="shared" si="52"/>
        <v>0</v>
      </c>
      <c r="P196" s="5">
        <f t="shared" si="52"/>
        <v>0</v>
      </c>
    </row>
    <row r="197" spans="1:16" ht="18.75" customHeight="1" outlineLevel="1" x14ac:dyDescent="0.25">
      <c r="A197" s="17">
        <f>+A195+1</f>
        <v>174</v>
      </c>
      <c r="B197" s="18" t="s">
        <v>467</v>
      </c>
      <c r="C197" s="56">
        <f>72144+59283</f>
        <v>131427</v>
      </c>
      <c r="D197" s="90">
        <f t="shared" ref="D197:F212" si="53">SUM(D198:D220)</f>
        <v>0</v>
      </c>
      <c r="E197" s="56">
        <v>131427</v>
      </c>
      <c r="F197" s="90">
        <f t="shared" si="53"/>
        <v>0</v>
      </c>
      <c r="G197" s="91">
        <f>H197+I197+J197</f>
        <v>25504</v>
      </c>
      <c r="H197" s="91"/>
      <c r="I197" s="91">
        <v>6359</v>
      </c>
      <c r="J197" s="91">
        <v>19145</v>
      </c>
      <c r="K197" s="105" t="s">
        <v>734</v>
      </c>
      <c r="L197" s="35">
        <v>0</v>
      </c>
      <c r="M197" s="6">
        <v>0</v>
      </c>
      <c r="N197" s="6">
        <v>0</v>
      </c>
      <c r="O197" s="6">
        <v>0</v>
      </c>
      <c r="P197" s="116" t="s">
        <v>734</v>
      </c>
    </row>
    <row r="198" spans="1:16" outlineLevel="1" x14ac:dyDescent="0.25">
      <c r="A198" s="17">
        <f>+A197+1</f>
        <v>175</v>
      </c>
      <c r="B198" s="18" t="s">
        <v>468</v>
      </c>
      <c r="C198" s="56">
        <f>1500</f>
        <v>1500</v>
      </c>
      <c r="D198" s="90">
        <f t="shared" si="53"/>
        <v>0</v>
      </c>
      <c r="E198" s="56">
        <f>1500</f>
        <v>1500</v>
      </c>
      <c r="F198" s="90">
        <f t="shared" si="53"/>
        <v>0</v>
      </c>
      <c r="G198" s="91">
        <f t="shared" ref="G198:G216" si="54">H198+I198+J198</f>
        <v>0</v>
      </c>
      <c r="H198" s="56">
        <v>0</v>
      </c>
      <c r="I198" s="56"/>
      <c r="J198" s="56"/>
      <c r="K198" s="105"/>
      <c r="L198" s="35">
        <v>0</v>
      </c>
      <c r="M198" s="6">
        <v>0</v>
      </c>
      <c r="N198" s="6">
        <v>0</v>
      </c>
      <c r="O198" s="6">
        <v>0</v>
      </c>
      <c r="P198" s="117"/>
    </row>
    <row r="199" spans="1:16" outlineLevel="1" x14ac:dyDescent="0.25">
      <c r="A199" s="17">
        <f t="shared" ref="A199:A216" si="55">+A198+1</f>
        <v>176</v>
      </c>
      <c r="B199" s="24" t="s">
        <v>359</v>
      </c>
      <c r="C199" s="56">
        <v>1500</v>
      </c>
      <c r="D199" s="90">
        <f t="shared" si="53"/>
        <v>0</v>
      </c>
      <c r="E199" s="56">
        <v>1500</v>
      </c>
      <c r="F199" s="90">
        <f t="shared" si="53"/>
        <v>0</v>
      </c>
      <c r="G199" s="91">
        <f t="shared" si="54"/>
        <v>631.5</v>
      </c>
      <c r="H199" s="56">
        <v>397</v>
      </c>
      <c r="I199" s="56">
        <v>234.5</v>
      </c>
      <c r="J199" s="91"/>
      <c r="K199" s="105"/>
      <c r="L199" s="35">
        <v>0</v>
      </c>
      <c r="M199" s="6">
        <v>0</v>
      </c>
      <c r="N199" s="6">
        <v>0</v>
      </c>
      <c r="O199" s="6">
        <v>0</v>
      </c>
      <c r="P199" s="117"/>
    </row>
    <row r="200" spans="1:16" outlineLevel="1" x14ac:dyDescent="0.25">
      <c r="A200" s="17">
        <f t="shared" si="55"/>
        <v>177</v>
      </c>
      <c r="B200" s="24" t="s">
        <v>360</v>
      </c>
      <c r="C200" s="56">
        <v>1500</v>
      </c>
      <c r="D200" s="90">
        <f t="shared" si="53"/>
        <v>0</v>
      </c>
      <c r="E200" s="56">
        <v>1500</v>
      </c>
      <c r="F200" s="90">
        <f t="shared" si="53"/>
        <v>0</v>
      </c>
      <c r="G200" s="91">
        <f t="shared" si="54"/>
        <v>0</v>
      </c>
      <c r="H200" s="91"/>
      <c r="I200" s="91"/>
      <c r="J200" s="91"/>
      <c r="K200" s="105"/>
      <c r="L200" s="35">
        <v>0</v>
      </c>
      <c r="M200" s="6">
        <v>0</v>
      </c>
      <c r="N200" s="6">
        <v>0</v>
      </c>
      <c r="O200" s="6">
        <v>0</v>
      </c>
      <c r="P200" s="117"/>
    </row>
    <row r="201" spans="1:16" outlineLevel="1" x14ac:dyDescent="0.25">
      <c r="A201" s="17">
        <f t="shared" si="55"/>
        <v>178</v>
      </c>
      <c r="B201" s="24" t="s">
        <v>361</v>
      </c>
      <c r="C201" s="56">
        <f>2001+1500</f>
        <v>3501</v>
      </c>
      <c r="D201" s="90">
        <f t="shared" si="53"/>
        <v>0</v>
      </c>
      <c r="E201" s="56">
        <f>2001+1500</f>
        <v>3501</v>
      </c>
      <c r="F201" s="90">
        <f t="shared" si="53"/>
        <v>0</v>
      </c>
      <c r="G201" s="91">
        <f t="shared" si="54"/>
        <v>0</v>
      </c>
      <c r="H201" s="56"/>
      <c r="I201" s="56"/>
      <c r="J201" s="91"/>
      <c r="K201" s="105"/>
      <c r="L201" s="35">
        <v>0</v>
      </c>
      <c r="M201" s="6">
        <v>0</v>
      </c>
      <c r="N201" s="6">
        <v>0</v>
      </c>
      <c r="O201" s="6">
        <v>0</v>
      </c>
      <c r="P201" s="117"/>
    </row>
    <row r="202" spans="1:16" outlineLevel="1" x14ac:dyDescent="0.25">
      <c r="A202" s="17">
        <f t="shared" si="55"/>
        <v>179</v>
      </c>
      <c r="B202" s="24" t="s">
        <v>362</v>
      </c>
      <c r="C202" s="56">
        <v>1500</v>
      </c>
      <c r="D202" s="90">
        <f t="shared" si="53"/>
        <v>0</v>
      </c>
      <c r="E202" s="56">
        <v>1500</v>
      </c>
      <c r="F202" s="90">
        <f t="shared" si="53"/>
        <v>0</v>
      </c>
      <c r="G202" s="91">
        <f t="shared" si="54"/>
        <v>0</v>
      </c>
      <c r="H202" s="56">
        <v>0</v>
      </c>
      <c r="I202" s="56">
        <v>0</v>
      </c>
      <c r="J202" s="56">
        <v>0</v>
      </c>
      <c r="K202" s="105"/>
      <c r="L202" s="35">
        <v>0</v>
      </c>
      <c r="M202" s="6">
        <v>0</v>
      </c>
      <c r="N202" s="6">
        <v>0</v>
      </c>
      <c r="O202" s="6">
        <v>0</v>
      </c>
      <c r="P202" s="117"/>
    </row>
    <row r="203" spans="1:16" outlineLevel="1" x14ac:dyDescent="0.25">
      <c r="A203" s="17">
        <f t="shared" si="55"/>
        <v>180</v>
      </c>
      <c r="B203" s="24" t="s">
        <v>363</v>
      </c>
      <c r="C203" s="56">
        <v>1500</v>
      </c>
      <c r="D203" s="90">
        <f t="shared" si="53"/>
        <v>0</v>
      </c>
      <c r="E203" s="56">
        <v>1500</v>
      </c>
      <c r="F203" s="90">
        <f t="shared" si="53"/>
        <v>0</v>
      </c>
      <c r="G203" s="91">
        <f t="shared" si="54"/>
        <v>1317.2</v>
      </c>
      <c r="H203" s="56">
        <v>645</v>
      </c>
      <c r="I203" s="56">
        <v>672.2</v>
      </c>
      <c r="J203" s="91"/>
      <c r="K203" s="105"/>
      <c r="L203" s="35">
        <v>0</v>
      </c>
      <c r="M203" s="6">
        <v>0</v>
      </c>
      <c r="N203" s="6">
        <v>0</v>
      </c>
      <c r="O203" s="6">
        <v>0</v>
      </c>
      <c r="P203" s="117"/>
    </row>
    <row r="204" spans="1:16" outlineLevel="1" x14ac:dyDescent="0.25">
      <c r="A204" s="17">
        <f t="shared" si="55"/>
        <v>181</v>
      </c>
      <c r="B204" s="24" t="s">
        <v>364</v>
      </c>
      <c r="C204" s="56">
        <v>1500</v>
      </c>
      <c r="D204" s="90">
        <f t="shared" si="53"/>
        <v>0</v>
      </c>
      <c r="E204" s="56">
        <v>1500</v>
      </c>
      <c r="F204" s="90">
        <f t="shared" si="53"/>
        <v>0</v>
      </c>
      <c r="G204" s="91">
        <f t="shared" si="54"/>
        <v>696</v>
      </c>
      <c r="H204" s="91">
        <v>396</v>
      </c>
      <c r="I204" s="91">
        <v>300</v>
      </c>
      <c r="J204" s="91"/>
      <c r="K204" s="105"/>
      <c r="L204" s="35">
        <v>0</v>
      </c>
      <c r="M204" s="6">
        <v>0</v>
      </c>
      <c r="N204" s="6">
        <v>0</v>
      </c>
      <c r="O204" s="6">
        <v>0</v>
      </c>
      <c r="P204" s="117"/>
    </row>
    <row r="205" spans="1:16" outlineLevel="1" x14ac:dyDescent="0.25">
      <c r="A205" s="17">
        <f t="shared" si="55"/>
        <v>182</v>
      </c>
      <c r="B205" s="24" t="s">
        <v>365</v>
      </c>
      <c r="C205" s="56">
        <v>1000</v>
      </c>
      <c r="D205" s="90">
        <f t="shared" si="53"/>
        <v>0</v>
      </c>
      <c r="E205" s="56">
        <v>1000</v>
      </c>
      <c r="F205" s="90">
        <f t="shared" si="53"/>
        <v>0</v>
      </c>
      <c r="G205" s="91">
        <f t="shared" si="54"/>
        <v>0</v>
      </c>
      <c r="H205" s="56"/>
      <c r="I205" s="56"/>
      <c r="J205" s="56"/>
      <c r="K205" s="105"/>
      <c r="L205" s="35">
        <v>0</v>
      </c>
      <c r="M205" s="6">
        <v>0</v>
      </c>
      <c r="N205" s="6">
        <v>0</v>
      </c>
      <c r="O205" s="6">
        <v>0</v>
      </c>
      <c r="P205" s="117"/>
    </row>
    <row r="206" spans="1:16" outlineLevel="1" x14ac:dyDescent="0.25">
      <c r="A206" s="17">
        <f t="shared" si="55"/>
        <v>183</v>
      </c>
      <c r="B206" s="24" t="s">
        <v>366</v>
      </c>
      <c r="C206" s="56">
        <v>1500</v>
      </c>
      <c r="D206" s="90">
        <f t="shared" si="53"/>
        <v>0</v>
      </c>
      <c r="E206" s="56">
        <v>1500</v>
      </c>
      <c r="F206" s="90">
        <f t="shared" si="53"/>
        <v>0</v>
      </c>
      <c r="G206" s="91">
        <f t="shared" si="54"/>
        <v>868.6</v>
      </c>
      <c r="H206" s="91">
        <v>3.3</v>
      </c>
      <c r="I206" s="91">
        <v>205.3</v>
      </c>
      <c r="J206" s="91">
        <v>660</v>
      </c>
      <c r="K206" s="105"/>
      <c r="L206" s="35">
        <v>0</v>
      </c>
      <c r="M206" s="6">
        <v>0</v>
      </c>
      <c r="N206" s="6">
        <v>0</v>
      </c>
      <c r="O206" s="6">
        <v>0</v>
      </c>
      <c r="P206" s="117"/>
    </row>
    <row r="207" spans="1:16" outlineLevel="1" x14ac:dyDescent="0.25">
      <c r="A207" s="17">
        <f t="shared" si="55"/>
        <v>184</v>
      </c>
      <c r="B207" s="24" t="s">
        <v>469</v>
      </c>
      <c r="C207" s="56">
        <v>1500</v>
      </c>
      <c r="D207" s="90">
        <f t="shared" si="53"/>
        <v>0</v>
      </c>
      <c r="E207" s="56">
        <v>1500</v>
      </c>
      <c r="F207" s="90">
        <f t="shared" si="53"/>
        <v>0</v>
      </c>
      <c r="G207" s="91">
        <f t="shared" si="54"/>
        <v>0</v>
      </c>
      <c r="H207" s="91">
        <v>0</v>
      </c>
      <c r="I207" s="91"/>
      <c r="J207" s="91"/>
      <c r="K207" s="105"/>
      <c r="L207" s="35">
        <v>0</v>
      </c>
      <c r="M207" s="6">
        <v>0</v>
      </c>
      <c r="N207" s="6">
        <v>0</v>
      </c>
      <c r="O207" s="6">
        <v>0</v>
      </c>
      <c r="P207" s="117"/>
    </row>
    <row r="208" spans="1:16" outlineLevel="1" x14ac:dyDescent="0.25">
      <c r="A208" s="17">
        <f t="shared" si="55"/>
        <v>185</v>
      </c>
      <c r="B208" s="24" t="s">
        <v>367</v>
      </c>
      <c r="C208" s="56">
        <v>2000</v>
      </c>
      <c r="D208" s="90">
        <f t="shared" si="53"/>
        <v>0</v>
      </c>
      <c r="E208" s="56">
        <v>2000</v>
      </c>
      <c r="F208" s="90">
        <f t="shared" si="53"/>
        <v>0</v>
      </c>
      <c r="G208" s="91">
        <f t="shared" si="54"/>
        <v>0</v>
      </c>
      <c r="H208" s="56">
        <v>0</v>
      </c>
      <c r="I208" s="56"/>
      <c r="J208" s="91"/>
      <c r="K208" s="105"/>
      <c r="L208" s="35">
        <v>0</v>
      </c>
      <c r="M208" s="6">
        <v>0</v>
      </c>
      <c r="N208" s="6">
        <v>0</v>
      </c>
      <c r="O208" s="6">
        <v>0</v>
      </c>
      <c r="P208" s="117"/>
    </row>
    <row r="209" spans="1:16" outlineLevel="1" x14ac:dyDescent="0.25">
      <c r="A209" s="17">
        <f t="shared" si="55"/>
        <v>186</v>
      </c>
      <c r="B209" s="24" t="s">
        <v>470</v>
      </c>
      <c r="C209" s="56">
        <v>1500</v>
      </c>
      <c r="D209" s="90">
        <f t="shared" si="53"/>
        <v>0</v>
      </c>
      <c r="E209" s="56">
        <v>1500</v>
      </c>
      <c r="F209" s="90">
        <f t="shared" si="53"/>
        <v>0</v>
      </c>
      <c r="G209" s="91">
        <f t="shared" si="54"/>
        <v>0</v>
      </c>
      <c r="H209" s="91"/>
      <c r="I209" s="91"/>
      <c r="J209" s="91"/>
      <c r="K209" s="105"/>
      <c r="L209" s="35">
        <v>0</v>
      </c>
      <c r="M209" s="6">
        <v>0</v>
      </c>
      <c r="N209" s="6">
        <v>0</v>
      </c>
      <c r="O209" s="6">
        <v>0</v>
      </c>
      <c r="P209" s="117"/>
    </row>
    <row r="210" spans="1:16" outlineLevel="1" x14ac:dyDescent="0.25">
      <c r="A210" s="17">
        <f t="shared" si="55"/>
        <v>187</v>
      </c>
      <c r="B210" s="24" t="s">
        <v>368</v>
      </c>
      <c r="C210" s="56">
        <v>1500</v>
      </c>
      <c r="D210" s="90">
        <f t="shared" si="53"/>
        <v>0</v>
      </c>
      <c r="E210" s="56">
        <v>1500</v>
      </c>
      <c r="F210" s="90">
        <f t="shared" si="53"/>
        <v>0</v>
      </c>
      <c r="G210" s="91">
        <f t="shared" si="54"/>
        <v>0</v>
      </c>
      <c r="H210" s="91">
        <v>0</v>
      </c>
      <c r="I210" s="91"/>
      <c r="J210" s="91"/>
      <c r="K210" s="105"/>
      <c r="L210" s="35">
        <v>0</v>
      </c>
      <c r="M210" s="6">
        <v>0</v>
      </c>
      <c r="N210" s="6">
        <v>0</v>
      </c>
      <c r="O210" s="6">
        <v>0</v>
      </c>
      <c r="P210" s="117"/>
    </row>
    <row r="211" spans="1:16" outlineLevel="1" x14ac:dyDescent="0.25">
      <c r="A211" s="17">
        <f t="shared" si="55"/>
        <v>188</v>
      </c>
      <c r="B211" s="24" t="s">
        <v>369</v>
      </c>
      <c r="C211" s="56">
        <v>1000</v>
      </c>
      <c r="D211" s="90">
        <f t="shared" si="53"/>
        <v>0</v>
      </c>
      <c r="E211" s="56">
        <v>1000</v>
      </c>
      <c r="F211" s="90">
        <f t="shared" si="53"/>
        <v>0</v>
      </c>
      <c r="G211" s="91">
        <f t="shared" si="54"/>
        <v>0</v>
      </c>
      <c r="H211" s="91">
        <v>0</v>
      </c>
      <c r="I211" s="91"/>
      <c r="J211" s="91"/>
      <c r="K211" s="105"/>
      <c r="L211" s="35">
        <v>0</v>
      </c>
      <c r="M211" s="6">
        <v>0</v>
      </c>
      <c r="N211" s="6">
        <v>0</v>
      </c>
      <c r="O211" s="6">
        <v>0</v>
      </c>
      <c r="P211" s="117"/>
    </row>
    <row r="212" spans="1:16" outlineLevel="1" x14ac:dyDescent="0.25">
      <c r="A212" s="17">
        <f t="shared" si="55"/>
        <v>189</v>
      </c>
      <c r="B212" s="24" t="s">
        <v>471</v>
      </c>
      <c r="C212" s="56">
        <v>1500</v>
      </c>
      <c r="D212" s="90">
        <f t="shared" si="53"/>
        <v>0</v>
      </c>
      <c r="E212" s="56">
        <v>1500</v>
      </c>
      <c r="F212" s="90">
        <f t="shared" si="53"/>
        <v>0</v>
      </c>
      <c r="G212" s="91">
        <f t="shared" si="54"/>
        <v>0</v>
      </c>
      <c r="H212" s="56"/>
      <c r="I212" s="56"/>
      <c r="J212" s="56"/>
      <c r="K212" s="105"/>
      <c r="L212" s="35">
        <v>0</v>
      </c>
      <c r="M212" s="6">
        <v>0</v>
      </c>
      <c r="N212" s="6">
        <v>0</v>
      </c>
      <c r="O212" s="6">
        <v>0</v>
      </c>
      <c r="P212" s="117"/>
    </row>
    <row r="213" spans="1:16" outlineLevel="1" x14ac:dyDescent="0.25">
      <c r="A213" s="17">
        <f t="shared" si="55"/>
        <v>190</v>
      </c>
      <c r="B213" s="24" t="s">
        <v>473</v>
      </c>
      <c r="C213" s="56">
        <v>1500</v>
      </c>
      <c r="D213" s="90">
        <f t="shared" ref="D213:F216" si="56">SUM(D214:D236)</f>
        <v>0</v>
      </c>
      <c r="E213" s="56">
        <v>1500</v>
      </c>
      <c r="F213" s="90">
        <f t="shared" si="56"/>
        <v>0</v>
      </c>
      <c r="G213" s="91">
        <f t="shared" si="54"/>
        <v>0</v>
      </c>
      <c r="H213" s="91"/>
      <c r="I213" s="91"/>
      <c r="J213" s="91"/>
      <c r="K213" s="105"/>
      <c r="L213" s="35">
        <v>0</v>
      </c>
      <c r="M213" s="6">
        <v>0</v>
      </c>
      <c r="N213" s="6">
        <v>0</v>
      </c>
      <c r="O213" s="6">
        <v>0</v>
      </c>
      <c r="P213" s="117"/>
    </row>
    <row r="214" spans="1:16" outlineLevel="1" x14ac:dyDescent="0.25">
      <c r="A214" s="17">
        <f t="shared" si="55"/>
        <v>191</v>
      </c>
      <c r="B214" s="24" t="s">
        <v>370</v>
      </c>
      <c r="C214" s="56">
        <v>1500</v>
      </c>
      <c r="D214" s="90">
        <f t="shared" si="56"/>
        <v>0</v>
      </c>
      <c r="E214" s="56">
        <v>1500</v>
      </c>
      <c r="F214" s="90">
        <f t="shared" si="56"/>
        <v>0</v>
      </c>
      <c r="G214" s="91">
        <f t="shared" si="54"/>
        <v>0</v>
      </c>
      <c r="H214" s="91">
        <v>0</v>
      </c>
      <c r="I214" s="91"/>
      <c r="J214" s="91"/>
      <c r="K214" s="105"/>
      <c r="L214" s="35">
        <v>0</v>
      </c>
      <c r="M214" s="6">
        <v>0</v>
      </c>
      <c r="N214" s="6">
        <v>0</v>
      </c>
      <c r="O214" s="6">
        <v>0</v>
      </c>
      <c r="P214" s="117"/>
    </row>
    <row r="215" spans="1:16" outlineLevel="1" x14ac:dyDescent="0.25">
      <c r="A215" s="17">
        <f t="shared" si="55"/>
        <v>192</v>
      </c>
      <c r="B215" s="24" t="s">
        <v>371</v>
      </c>
      <c r="C215" s="56">
        <v>1500</v>
      </c>
      <c r="D215" s="90">
        <f t="shared" si="56"/>
        <v>0</v>
      </c>
      <c r="E215" s="56">
        <v>1500</v>
      </c>
      <c r="F215" s="90">
        <f t="shared" si="56"/>
        <v>0</v>
      </c>
      <c r="G215" s="91">
        <f t="shared" si="54"/>
        <v>551.20000000000005</v>
      </c>
      <c r="H215" s="56">
        <v>330</v>
      </c>
      <c r="I215" s="56">
        <v>221.2</v>
      </c>
      <c r="J215" s="56"/>
      <c r="K215" s="105"/>
      <c r="L215" s="35">
        <v>0</v>
      </c>
      <c r="M215" s="6">
        <v>0</v>
      </c>
      <c r="N215" s="6">
        <v>0</v>
      </c>
      <c r="O215" s="6">
        <v>0</v>
      </c>
      <c r="P215" s="117"/>
    </row>
    <row r="216" spans="1:16" outlineLevel="1" x14ac:dyDescent="0.25">
      <c r="A216" s="17">
        <f t="shared" si="55"/>
        <v>193</v>
      </c>
      <c r="B216" s="24" t="s">
        <v>472</v>
      </c>
      <c r="C216" s="56">
        <v>1500</v>
      </c>
      <c r="D216" s="90">
        <f t="shared" si="56"/>
        <v>0</v>
      </c>
      <c r="E216" s="56">
        <v>1500</v>
      </c>
      <c r="F216" s="90">
        <f t="shared" si="56"/>
        <v>0</v>
      </c>
      <c r="G216" s="91">
        <f t="shared" si="54"/>
        <v>543</v>
      </c>
      <c r="H216" s="91"/>
      <c r="I216" s="91">
        <v>180</v>
      </c>
      <c r="J216" s="91">
        <v>363</v>
      </c>
      <c r="K216" s="105"/>
      <c r="L216" s="35">
        <v>0</v>
      </c>
      <c r="M216" s="6">
        <v>0</v>
      </c>
      <c r="N216" s="6">
        <v>0</v>
      </c>
      <c r="O216" s="6">
        <v>0</v>
      </c>
      <c r="P216" s="118"/>
    </row>
    <row r="217" spans="1:16" x14ac:dyDescent="0.25">
      <c r="A217" s="20">
        <v>13</v>
      </c>
      <c r="B217" s="21" t="s">
        <v>414</v>
      </c>
      <c r="C217" s="5">
        <f>SUM(C218:C231)</f>
        <v>1500</v>
      </c>
      <c r="D217" s="5">
        <f t="shared" ref="D217:J217" si="57">SUM(D218:D231)</f>
        <v>0</v>
      </c>
      <c r="E217" s="5">
        <f t="shared" si="57"/>
        <v>1500</v>
      </c>
      <c r="F217" s="5">
        <f t="shared" si="57"/>
        <v>0</v>
      </c>
      <c r="G217" s="5">
        <f t="shared" si="57"/>
        <v>1700.6</v>
      </c>
      <c r="H217" s="5">
        <f t="shared" si="57"/>
        <v>150</v>
      </c>
      <c r="I217" s="5">
        <f t="shared" si="57"/>
        <v>1550.6</v>
      </c>
      <c r="J217" s="5">
        <f t="shared" si="57"/>
        <v>0</v>
      </c>
      <c r="K217" s="5">
        <f t="shared" ref="K217:P217" si="58">SUM(K218:K231)</f>
        <v>0</v>
      </c>
      <c r="L217" s="87">
        <f t="shared" si="58"/>
        <v>0</v>
      </c>
      <c r="M217" s="5">
        <f t="shared" si="58"/>
        <v>0</v>
      </c>
      <c r="N217" s="5">
        <f t="shared" si="58"/>
        <v>0</v>
      </c>
      <c r="O217" s="5">
        <f t="shared" si="58"/>
        <v>0</v>
      </c>
      <c r="P217" s="29">
        <f t="shared" si="58"/>
        <v>0</v>
      </c>
    </row>
    <row r="218" spans="1:16" ht="18.75" customHeight="1" outlineLevel="1" x14ac:dyDescent="0.25">
      <c r="A218" s="17">
        <f>+A216+1</f>
        <v>194</v>
      </c>
      <c r="B218" s="18" t="s">
        <v>474</v>
      </c>
      <c r="C218" s="90">
        <v>0</v>
      </c>
      <c r="D218" s="90">
        <f t="shared" ref="D218:F231" si="59">SUM(D219:D241)</f>
        <v>0</v>
      </c>
      <c r="E218" s="90">
        <v>0</v>
      </c>
      <c r="F218" s="90">
        <f t="shared" si="59"/>
        <v>0</v>
      </c>
      <c r="G218" s="90">
        <v>0</v>
      </c>
      <c r="H218" s="90">
        <v>0</v>
      </c>
      <c r="I218" s="90">
        <v>0</v>
      </c>
      <c r="J218" s="90">
        <v>0</v>
      </c>
      <c r="K218" s="105" t="s">
        <v>734</v>
      </c>
      <c r="L218" s="35">
        <v>0</v>
      </c>
      <c r="M218" s="6">
        <v>0</v>
      </c>
      <c r="N218" s="6">
        <v>0</v>
      </c>
      <c r="O218" s="6">
        <v>0</v>
      </c>
      <c r="P218" s="116" t="s">
        <v>734</v>
      </c>
    </row>
    <row r="219" spans="1:16" outlineLevel="1" x14ac:dyDescent="0.25">
      <c r="A219" s="17">
        <f>+A218+1</f>
        <v>195</v>
      </c>
      <c r="B219" s="18" t="s">
        <v>372</v>
      </c>
      <c r="C219" s="90">
        <v>1500</v>
      </c>
      <c r="D219" s="90">
        <f t="shared" si="59"/>
        <v>0</v>
      </c>
      <c r="E219" s="90">
        <v>1500</v>
      </c>
      <c r="F219" s="90">
        <f t="shared" si="59"/>
        <v>0</v>
      </c>
      <c r="G219" s="90">
        <f>H219+I219+J219</f>
        <v>1700.6</v>
      </c>
      <c r="H219" s="90">
        <v>150</v>
      </c>
      <c r="I219" s="90">
        <v>1550.6</v>
      </c>
      <c r="J219" s="90">
        <v>0</v>
      </c>
      <c r="K219" s="105"/>
      <c r="L219" s="35">
        <v>0</v>
      </c>
      <c r="M219" s="6">
        <v>0</v>
      </c>
      <c r="N219" s="6">
        <v>0</v>
      </c>
      <c r="O219" s="6">
        <v>0</v>
      </c>
      <c r="P219" s="117"/>
    </row>
    <row r="220" spans="1:16" outlineLevel="1" x14ac:dyDescent="0.25">
      <c r="A220" s="17">
        <f t="shared" ref="A220:A231" si="60">+A219+1</f>
        <v>196</v>
      </c>
      <c r="B220" s="18" t="s">
        <v>373</v>
      </c>
      <c r="C220" s="90">
        <f t="shared" ref="C220:J231" si="61">SUM(C221:C243)</f>
        <v>0</v>
      </c>
      <c r="D220" s="90">
        <f t="shared" si="59"/>
        <v>0</v>
      </c>
      <c r="E220" s="90">
        <f t="shared" si="61"/>
        <v>0</v>
      </c>
      <c r="F220" s="90">
        <f t="shared" si="61"/>
        <v>0</v>
      </c>
      <c r="G220" s="90">
        <f t="shared" si="61"/>
        <v>0</v>
      </c>
      <c r="H220" s="90">
        <f t="shared" si="61"/>
        <v>0</v>
      </c>
      <c r="I220" s="90">
        <f t="shared" si="61"/>
        <v>0</v>
      </c>
      <c r="J220" s="90">
        <f t="shared" si="61"/>
        <v>0</v>
      </c>
      <c r="K220" s="105"/>
      <c r="L220" s="35">
        <v>0</v>
      </c>
      <c r="M220" s="6">
        <v>0</v>
      </c>
      <c r="N220" s="6">
        <v>0</v>
      </c>
      <c r="O220" s="6">
        <v>0</v>
      </c>
      <c r="P220" s="117"/>
    </row>
    <row r="221" spans="1:16" outlineLevel="1" x14ac:dyDescent="0.25">
      <c r="A221" s="17">
        <f t="shared" si="60"/>
        <v>197</v>
      </c>
      <c r="B221" s="24" t="s">
        <v>374</v>
      </c>
      <c r="C221" s="90">
        <f t="shared" si="61"/>
        <v>0</v>
      </c>
      <c r="D221" s="90">
        <f t="shared" si="59"/>
        <v>0</v>
      </c>
      <c r="E221" s="90">
        <f t="shared" si="61"/>
        <v>0</v>
      </c>
      <c r="F221" s="90">
        <f t="shared" si="61"/>
        <v>0</v>
      </c>
      <c r="G221" s="90">
        <f t="shared" si="61"/>
        <v>0</v>
      </c>
      <c r="H221" s="90">
        <f t="shared" si="61"/>
        <v>0</v>
      </c>
      <c r="I221" s="90">
        <f t="shared" si="61"/>
        <v>0</v>
      </c>
      <c r="J221" s="90">
        <f t="shared" si="61"/>
        <v>0</v>
      </c>
      <c r="K221" s="105"/>
      <c r="L221" s="35">
        <v>0</v>
      </c>
      <c r="M221" s="6">
        <v>0</v>
      </c>
      <c r="N221" s="6">
        <v>0</v>
      </c>
      <c r="O221" s="6">
        <v>0</v>
      </c>
      <c r="P221" s="117"/>
    </row>
    <row r="222" spans="1:16" outlineLevel="1" x14ac:dyDescent="0.25">
      <c r="A222" s="17">
        <f t="shared" si="60"/>
        <v>198</v>
      </c>
      <c r="B222" s="24" t="s">
        <v>375</v>
      </c>
      <c r="C222" s="90">
        <f t="shared" si="61"/>
        <v>0</v>
      </c>
      <c r="D222" s="90">
        <f t="shared" si="59"/>
        <v>0</v>
      </c>
      <c r="E222" s="90">
        <f t="shared" si="61"/>
        <v>0</v>
      </c>
      <c r="F222" s="90">
        <f t="shared" si="61"/>
        <v>0</v>
      </c>
      <c r="G222" s="90">
        <f t="shared" si="61"/>
        <v>0</v>
      </c>
      <c r="H222" s="90">
        <f t="shared" si="61"/>
        <v>0</v>
      </c>
      <c r="I222" s="90">
        <f t="shared" si="61"/>
        <v>0</v>
      </c>
      <c r="J222" s="90">
        <f t="shared" si="61"/>
        <v>0</v>
      </c>
      <c r="K222" s="105"/>
      <c r="L222" s="35">
        <v>0</v>
      </c>
      <c r="M222" s="6">
        <v>0</v>
      </c>
      <c r="N222" s="6">
        <v>0</v>
      </c>
      <c r="O222" s="6">
        <v>0</v>
      </c>
      <c r="P222" s="117"/>
    </row>
    <row r="223" spans="1:16" outlineLevel="1" x14ac:dyDescent="0.25">
      <c r="A223" s="17">
        <f t="shared" si="60"/>
        <v>199</v>
      </c>
      <c r="B223" s="24" t="s">
        <v>376</v>
      </c>
      <c r="C223" s="90">
        <f t="shared" si="61"/>
        <v>0</v>
      </c>
      <c r="D223" s="90">
        <f t="shared" si="59"/>
        <v>0</v>
      </c>
      <c r="E223" s="90">
        <f t="shared" si="61"/>
        <v>0</v>
      </c>
      <c r="F223" s="90">
        <f t="shared" si="61"/>
        <v>0</v>
      </c>
      <c r="G223" s="90">
        <f t="shared" si="61"/>
        <v>0</v>
      </c>
      <c r="H223" s="90">
        <f t="shared" si="61"/>
        <v>0</v>
      </c>
      <c r="I223" s="90">
        <f t="shared" si="61"/>
        <v>0</v>
      </c>
      <c r="J223" s="90">
        <f t="shared" si="61"/>
        <v>0</v>
      </c>
      <c r="K223" s="105"/>
      <c r="L223" s="35">
        <v>0</v>
      </c>
      <c r="M223" s="6">
        <v>0</v>
      </c>
      <c r="N223" s="6">
        <v>0</v>
      </c>
      <c r="O223" s="6">
        <v>0</v>
      </c>
      <c r="P223" s="117"/>
    </row>
    <row r="224" spans="1:16" outlineLevel="1" x14ac:dyDescent="0.25">
      <c r="A224" s="17">
        <f t="shared" si="60"/>
        <v>200</v>
      </c>
      <c r="B224" s="24" t="s">
        <v>377</v>
      </c>
      <c r="C224" s="90">
        <f t="shared" si="61"/>
        <v>0</v>
      </c>
      <c r="D224" s="90">
        <f t="shared" si="59"/>
        <v>0</v>
      </c>
      <c r="E224" s="90">
        <f t="shared" si="61"/>
        <v>0</v>
      </c>
      <c r="F224" s="90">
        <f t="shared" si="61"/>
        <v>0</v>
      </c>
      <c r="G224" s="90">
        <f t="shared" si="61"/>
        <v>0</v>
      </c>
      <c r="H224" s="90">
        <f t="shared" si="61"/>
        <v>0</v>
      </c>
      <c r="I224" s="90">
        <f t="shared" si="61"/>
        <v>0</v>
      </c>
      <c r="J224" s="90">
        <f t="shared" si="61"/>
        <v>0</v>
      </c>
      <c r="K224" s="105"/>
      <c r="L224" s="35">
        <v>0</v>
      </c>
      <c r="M224" s="6">
        <v>0</v>
      </c>
      <c r="N224" s="6">
        <v>0</v>
      </c>
      <c r="O224" s="6">
        <v>0</v>
      </c>
      <c r="P224" s="117"/>
    </row>
    <row r="225" spans="1:16" outlineLevel="1" x14ac:dyDescent="0.25">
      <c r="A225" s="17">
        <f t="shared" si="60"/>
        <v>201</v>
      </c>
      <c r="B225" s="24" t="s">
        <v>378</v>
      </c>
      <c r="C225" s="90">
        <f t="shared" si="61"/>
        <v>0</v>
      </c>
      <c r="D225" s="90">
        <f t="shared" si="59"/>
        <v>0</v>
      </c>
      <c r="E225" s="90">
        <f t="shared" si="61"/>
        <v>0</v>
      </c>
      <c r="F225" s="90">
        <f t="shared" si="61"/>
        <v>0</v>
      </c>
      <c r="G225" s="90">
        <f t="shared" si="61"/>
        <v>0</v>
      </c>
      <c r="H225" s="90">
        <f t="shared" si="61"/>
        <v>0</v>
      </c>
      <c r="I225" s="90">
        <f t="shared" si="61"/>
        <v>0</v>
      </c>
      <c r="J225" s="90">
        <f t="shared" si="61"/>
        <v>0</v>
      </c>
      <c r="K225" s="105"/>
      <c r="L225" s="35">
        <v>0</v>
      </c>
      <c r="M225" s="6">
        <v>0</v>
      </c>
      <c r="N225" s="6">
        <v>0</v>
      </c>
      <c r="O225" s="6">
        <v>0</v>
      </c>
      <c r="P225" s="117"/>
    </row>
    <row r="226" spans="1:16" outlineLevel="1" x14ac:dyDescent="0.25">
      <c r="A226" s="17">
        <f t="shared" si="60"/>
        <v>202</v>
      </c>
      <c r="B226" s="24" t="s">
        <v>475</v>
      </c>
      <c r="C226" s="90">
        <f t="shared" si="61"/>
        <v>0</v>
      </c>
      <c r="D226" s="90">
        <f t="shared" si="59"/>
        <v>0</v>
      </c>
      <c r="E226" s="90">
        <f t="shared" si="61"/>
        <v>0</v>
      </c>
      <c r="F226" s="90">
        <f t="shared" si="61"/>
        <v>0</v>
      </c>
      <c r="G226" s="90">
        <f t="shared" si="61"/>
        <v>0</v>
      </c>
      <c r="H226" s="90">
        <f t="shared" si="61"/>
        <v>0</v>
      </c>
      <c r="I226" s="90">
        <f t="shared" si="61"/>
        <v>0</v>
      </c>
      <c r="J226" s="90">
        <f t="shared" si="61"/>
        <v>0</v>
      </c>
      <c r="K226" s="105"/>
      <c r="L226" s="35">
        <v>0</v>
      </c>
      <c r="M226" s="6">
        <v>0</v>
      </c>
      <c r="N226" s="6">
        <v>0</v>
      </c>
      <c r="O226" s="6">
        <v>0</v>
      </c>
      <c r="P226" s="117"/>
    </row>
    <row r="227" spans="1:16" outlineLevel="1" x14ac:dyDescent="0.25">
      <c r="A227" s="17">
        <f t="shared" si="60"/>
        <v>203</v>
      </c>
      <c r="B227" s="24" t="s">
        <v>379</v>
      </c>
      <c r="C227" s="90">
        <f t="shared" si="61"/>
        <v>0</v>
      </c>
      <c r="D227" s="90">
        <f t="shared" si="59"/>
        <v>0</v>
      </c>
      <c r="E227" s="90">
        <f t="shared" si="61"/>
        <v>0</v>
      </c>
      <c r="F227" s="90">
        <f t="shared" si="61"/>
        <v>0</v>
      </c>
      <c r="G227" s="90">
        <f t="shared" si="61"/>
        <v>0</v>
      </c>
      <c r="H227" s="90">
        <f t="shared" si="61"/>
        <v>0</v>
      </c>
      <c r="I227" s="90">
        <f t="shared" si="61"/>
        <v>0</v>
      </c>
      <c r="J227" s="90">
        <f t="shared" si="61"/>
        <v>0</v>
      </c>
      <c r="K227" s="105"/>
      <c r="L227" s="35">
        <v>0</v>
      </c>
      <c r="M227" s="6">
        <v>0</v>
      </c>
      <c r="N227" s="6">
        <v>0</v>
      </c>
      <c r="O227" s="6">
        <v>0</v>
      </c>
      <c r="P227" s="117"/>
    </row>
    <row r="228" spans="1:16" outlineLevel="1" x14ac:dyDescent="0.25">
      <c r="A228" s="17">
        <f t="shared" si="60"/>
        <v>204</v>
      </c>
      <c r="B228" s="24" t="s">
        <v>380</v>
      </c>
      <c r="C228" s="90">
        <f t="shared" si="61"/>
        <v>0</v>
      </c>
      <c r="D228" s="90">
        <f t="shared" si="59"/>
        <v>0</v>
      </c>
      <c r="E228" s="90">
        <f t="shared" si="61"/>
        <v>0</v>
      </c>
      <c r="F228" s="90">
        <f t="shared" si="61"/>
        <v>0</v>
      </c>
      <c r="G228" s="90">
        <f t="shared" si="61"/>
        <v>0</v>
      </c>
      <c r="H228" s="90">
        <f t="shared" si="61"/>
        <v>0</v>
      </c>
      <c r="I228" s="90">
        <f t="shared" si="61"/>
        <v>0</v>
      </c>
      <c r="J228" s="90">
        <f t="shared" si="61"/>
        <v>0</v>
      </c>
      <c r="K228" s="105"/>
      <c r="L228" s="35">
        <v>0</v>
      </c>
      <c r="M228" s="6">
        <v>0</v>
      </c>
      <c r="N228" s="6">
        <v>0</v>
      </c>
      <c r="O228" s="6">
        <v>0</v>
      </c>
      <c r="P228" s="117"/>
    </row>
    <row r="229" spans="1:16" outlineLevel="1" x14ac:dyDescent="0.25">
      <c r="A229" s="17">
        <f t="shared" si="60"/>
        <v>205</v>
      </c>
      <c r="B229" s="24" t="s">
        <v>476</v>
      </c>
      <c r="C229" s="90">
        <f t="shared" si="61"/>
        <v>0</v>
      </c>
      <c r="D229" s="90">
        <f t="shared" si="59"/>
        <v>0</v>
      </c>
      <c r="E229" s="90">
        <f t="shared" si="61"/>
        <v>0</v>
      </c>
      <c r="F229" s="90">
        <f t="shared" si="61"/>
        <v>0</v>
      </c>
      <c r="G229" s="90">
        <f t="shared" si="61"/>
        <v>0</v>
      </c>
      <c r="H229" s="90">
        <f t="shared" si="61"/>
        <v>0</v>
      </c>
      <c r="I229" s="90">
        <f t="shared" si="61"/>
        <v>0</v>
      </c>
      <c r="J229" s="90">
        <f t="shared" si="61"/>
        <v>0</v>
      </c>
      <c r="K229" s="105"/>
      <c r="L229" s="35">
        <v>0</v>
      </c>
      <c r="M229" s="6">
        <v>0</v>
      </c>
      <c r="N229" s="6">
        <v>0</v>
      </c>
      <c r="O229" s="6">
        <v>0</v>
      </c>
      <c r="P229" s="117"/>
    </row>
    <row r="230" spans="1:16" outlineLevel="1" x14ac:dyDescent="0.25">
      <c r="A230" s="17">
        <f t="shared" si="60"/>
        <v>206</v>
      </c>
      <c r="B230" s="24" t="s">
        <v>381</v>
      </c>
      <c r="C230" s="90">
        <f t="shared" si="61"/>
        <v>0</v>
      </c>
      <c r="D230" s="90">
        <f t="shared" si="59"/>
        <v>0</v>
      </c>
      <c r="E230" s="90">
        <f t="shared" si="61"/>
        <v>0</v>
      </c>
      <c r="F230" s="90">
        <f t="shared" si="61"/>
        <v>0</v>
      </c>
      <c r="G230" s="90">
        <f t="shared" si="61"/>
        <v>0</v>
      </c>
      <c r="H230" s="90">
        <f t="shared" si="61"/>
        <v>0</v>
      </c>
      <c r="I230" s="90">
        <f t="shared" si="61"/>
        <v>0</v>
      </c>
      <c r="J230" s="90">
        <f t="shared" si="61"/>
        <v>0</v>
      </c>
      <c r="K230" s="105"/>
      <c r="L230" s="35">
        <v>0</v>
      </c>
      <c r="M230" s="6">
        <v>0</v>
      </c>
      <c r="N230" s="6">
        <v>0</v>
      </c>
      <c r="O230" s="6">
        <v>0</v>
      </c>
      <c r="P230" s="117"/>
    </row>
    <row r="231" spans="1:16" outlineLevel="1" x14ac:dyDescent="0.25">
      <c r="A231" s="17">
        <f t="shared" si="60"/>
        <v>207</v>
      </c>
      <c r="B231" s="24" t="s">
        <v>477</v>
      </c>
      <c r="C231" s="90">
        <f t="shared" si="61"/>
        <v>0</v>
      </c>
      <c r="D231" s="90">
        <f t="shared" si="59"/>
        <v>0</v>
      </c>
      <c r="E231" s="90">
        <f t="shared" si="61"/>
        <v>0</v>
      </c>
      <c r="F231" s="90">
        <f t="shared" si="61"/>
        <v>0</v>
      </c>
      <c r="G231" s="90">
        <f t="shared" si="61"/>
        <v>0</v>
      </c>
      <c r="H231" s="90">
        <f t="shared" si="61"/>
        <v>0</v>
      </c>
      <c r="I231" s="90">
        <f t="shared" si="61"/>
        <v>0</v>
      </c>
      <c r="J231" s="90">
        <f t="shared" si="61"/>
        <v>0</v>
      </c>
      <c r="K231" s="105"/>
      <c r="L231" s="35">
        <v>0</v>
      </c>
      <c r="M231" s="6">
        <v>0</v>
      </c>
      <c r="N231" s="6">
        <v>0</v>
      </c>
      <c r="O231" s="6">
        <v>0</v>
      </c>
      <c r="P231" s="118"/>
    </row>
    <row r="232" spans="1:16" x14ac:dyDescent="0.25">
      <c r="A232" s="20">
        <v>14</v>
      </c>
      <c r="B232" s="21" t="s">
        <v>415</v>
      </c>
      <c r="C232" s="5">
        <f>SUM(C233:C245)</f>
        <v>0</v>
      </c>
      <c r="D232" s="5">
        <f>SUM(D233:D245)</f>
        <v>0</v>
      </c>
      <c r="E232" s="5">
        <f>SUM(E233:E245)</f>
        <v>0</v>
      </c>
      <c r="F232" s="5">
        <f>SUM(F233:F245)</f>
        <v>0</v>
      </c>
      <c r="G232" s="5">
        <f>SUM(G233:G246)</f>
        <v>0</v>
      </c>
      <c r="H232" s="5">
        <f>SUM(H233:H246)</f>
        <v>0</v>
      </c>
      <c r="I232" s="5">
        <f>SUM(I233:I246)</f>
        <v>0</v>
      </c>
      <c r="J232" s="5">
        <f>SUM(J233:J246)</f>
        <v>0</v>
      </c>
      <c r="K232" s="36">
        <f>SUM(K233:K246)</f>
        <v>0</v>
      </c>
      <c r="L232" s="5">
        <f>SUM(L233:L245)</f>
        <v>50128.071000000004</v>
      </c>
      <c r="M232" s="5">
        <f>SUM(M233:M245)</f>
        <v>0</v>
      </c>
      <c r="N232" s="5">
        <f>SUM(N233:N245)</f>
        <v>10608.071000000002</v>
      </c>
      <c r="O232" s="5">
        <f>SUM(O233:O245)</f>
        <v>39520</v>
      </c>
      <c r="P232" s="29">
        <f>SUM(P233:P245)</f>
        <v>0</v>
      </c>
    </row>
    <row r="233" spans="1:16" ht="18.75" customHeight="1" outlineLevel="1" x14ac:dyDescent="0.25">
      <c r="A233" s="17">
        <f>+A231+1</f>
        <v>208</v>
      </c>
      <c r="B233" s="18" t="s">
        <v>478</v>
      </c>
      <c r="C233" s="6">
        <v>0</v>
      </c>
      <c r="D233" s="55">
        <v>0</v>
      </c>
      <c r="E233" s="55">
        <v>0</v>
      </c>
      <c r="F233" s="55">
        <v>0</v>
      </c>
      <c r="G233" s="6">
        <v>0</v>
      </c>
      <c r="H233" s="6">
        <v>0</v>
      </c>
      <c r="I233" s="6">
        <v>0</v>
      </c>
      <c r="J233" s="6">
        <v>0</v>
      </c>
      <c r="K233" s="116" t="s">
        <v>734</v>
      </c>
      <c r="L233" s="97">
        <f>M233+N233+O233</f>
        <v>50128.071000000004</v>
      </c>
      <c r="M233" s="93"/>
      <c r="N233" s="93">
        <v>10608.071000000002</v>
      </c>
      <c r="O233" s="93">
        <v>39520</v>
      </c>
      <c r="P233" s="116" t="s">
        <v>734</v>
      </c>
    </row>
    <row r="234" spans="1:16" outlineLevel="1" x14ac:dyDescent="0.25">
      <c r="A234" s="17">
        <f t="shared" ref="A234:A245" si="62">+A233+1</f>
        <v>209</v>
      </c>
      <c r="B234" s="19" t="s">
        <v>479</v>
      </c>
      <c r="C234" s="6">
        <v>0</v>
      </c>
      <c r="D234" s="55">
        <v>0</v>
      </c>
      <c r="E234" s="55">
        <v>0</v>
      </c>
      <c r="F234" s="55">
        <v>0</v>
      </c>
      <c r="G234" s="6">
        <v>0</v>
      </c>
      <c r="H234" s="6">
        <v>0</v>
      </c>
      <c r="I234" s="6">
        <v>0</v>
      </c>
      <c r="J234" s="6">
        <v>0</v>
      </c>
      <c r="K234" s="117"/>
      <c r="L234" s="6">
        <v>0</v>
      </c>
      <c r="M234" s="6">
        <v>0</v>
      </c>
      <c r="N234" s="6">
        <v>0</v>
      </c>
      <c r="O234" s="6">
        <v>0</v>
      </c>
      <c r="P234" s="117"/>
    </row>
    <row r="235" spans="1:16" outlineLevel="1" x14ac:dyDescent="0.25">
      <c r="A235" s="17">
        <f t="shared" si="62"/>
        <v>210</v>
      </c>
      <c r="B235" s="19" t="s">
        <v>382</v>
      </c>
      <c r="C235" s="6">
        <v>0</v>
      </c>
      <c r="D235" s="55">
        <v>0</v>
      </c>
      <c r="E235" s="55">
        <v>0</v>
      </c>
      <c r="F235" s="55">
        <v>0</v>
      </c>
      <c r="G235" s="6">
        <v>0</v>
      </c>
      <c r="H235" s="6">
        <v>0</v>
      </c>
      <c r="I235" s="6">
        <v>0</v>
      </c>
      <c r="J235" s="6">
        <v>0</v>
      </c>
      <c r="K235" s="117"/>
      <c r="L235" s="6">
        <v>0</v>
      </c>
      <c r="M235" s="6">
        <v>0</v>
      </c>
      <c r="N235" s="6">
        <v>0</v>
      </c>
      <c r="O235" s="6">
        <v>0</v>
      </c>
      <c r="P235" s="117"/>
    </row>
    <row r="236" spans="1:16" outlineLevel="1" x14ac:dyDescent="0.25">
      <c r="A236" s="17">
        <f t="shared" si="62"/>
        <v>211</v>
      </c>
      <c r="B236" s="19" t="s">
        <v>383</v>
      </c>
      <c r="C236" s="6">
        <v>0</v>
      </c>
      <c r="D236" s="55">
        <v>0</v>
      </c>
      <c r="E236" s="55">
        <v>0</v>
      </c>
      <c r="F236" s="55">
        <v>0</v>
      </c>
      <c r="G236" s="6">
        <v>0</v>
      </c>
      <c r="H236" s="6">
        <v>0</v>
      </c>
      <c r="I236" s="6">
        <v>0</v>
      </c>
      <c r="J236" s="6">
        <v>0</v>
      </c>
      <c r="K236" s="117"/>
      <c r="L236" s="6">
        <v>0</v>
      </c>
      <c r="M236" s="6">
        <v>0</v>
      </c>
      <c r="N236" s="6">
        <v>0</v>
      </c>
      <c r="O236" s="6">
        <v>0</v>
      </c>
      <c r="P236" s="117"/>
    </row>
    <row r="237" spans="1:16" outlineLevel="1" x14ac:dyDescent="0.25">
      <c r="A237" s="17">
        <f t="shared" si="62"/>
        <v>212</v>
      </c>
      <c r="B237" s="19" t="s">
        <v>384</v>
      </c>
      <c r="C237" s="6">
        <v>0</v>
      </c>
      <c r="D237" s="55">
        <v>0</v>
      </c>
      <c r="E237" s="55">
        <v>0</v>
      </c>
      <c r="F237" s="55">
        <v>0</v>
      </c>
      <c r="G237" s="6">
        <v>0</v>
      </c>
      <c r="H237" s="6">
        <v>0</v>
      </c>
      <c r="I237" s="6">
        <v>0</v>
      </c>
      <c r="J237" s="6">
        <v>0</v>
      </c>
      <c r="K237" s="117"/>
      <c r="L237" s="6">
        <v>0</v>
      </c>
      <c r="M237" s="6">
        <v>0</v>
      </c>
      <c r="N237" s="6">
        <v>0</v>
      </c>
      <c r="O237" s="6">
        <v>0</v>
      </c>
      <c r="P237" s="117"/>
    </row>
    <row r="238" spans="1:16" outlineLevel="1" x14ac:dyDescent="0.25">
      <c r="A238" s="17">
        <f t="shared" si="62"/>
        <v>213</v>
      </c>
      <c r="B238" s="19" t="s">
        <v>480</v>
      </c>
      <c r="C238" s="6">
        <v>0</v>
      </c>
      <c r="D238" s="55">
        <v>0</v>
      </c>
      <c r="E238" s="55">
        <v>0</v>
      </c>
      <c r="F238" s="55">
        <v>0</v>
      </c>
      <c r="G238" s="6">
        <v>0</v>
      </c>
      <c r="H238" s="6">
        <v>0</v>
      </c>
      <c r="I238" s="6">
        <v>0</v>
      </c>
      <c r="J238" s="6">
        <v>0</v>
      </c>
      <c r="K238" s="117"/>
      <c r="L238" s="6">
        <v>0</v>
      </c>
      <c r="M238" s="6">
        <v>0</v>
      </c>
      <c r="N238" s="6">
        <v>0</v>
      </c>
      <c r="O238" s="6">
        <v>0</v>
      </c>
      <c r="P238" s="117"/>
    </row>
    <row r="239" spans="1:16" outlineLevel="1" x14ac:dyDescent="0.25">
      <c r="A239" s="17">
        <f t="shared" si="62"/>
        <v>214</v>
      </c>
      <c r="B239" s="19" t="s">
        <v>385</v>
      </c>
      <c r="C239" s="6">
        <v>0</v>
      </c>
      <c r="D239" s="55">
        <v>0</v>
      </c>
      <c r="E239" s="55">
        <v>0</v>
      </c>
      <c r="F239" s="55">
        <v>0</v>
      </c>
      <c r="G239" s="6">
        <v>0</v>
      </c>
      <c r="H239" s="6">
        <v>0</v>
      </c>
      <c r="I239" s="6">
        <v>0</v>
      </c>
      <c r="J239" s="6">
        <v>0</v>
      </c>
      <c r="K239" s="117"/>
      <c r="L239" s="6">
        <v>0</v>
      </c>
      <c r="M239" s="6">
        <v>0</v>
      </c>
      <c r="N239" s="6">
        <v>0</v>
      </c>
      <c r="O239" s="6">
        <v>0</v>
      </c>
      <c r="P239" s="117"/>
    </row>
    <row r="240" spans="1:16" outlineLevel="1" x14ac:dyDescent="0.25">
      <c r="A240" s="17">
        <f t="shared" si="62"/>
        <v>215</v>
      </c>
      <c r="B240" s="19" t="s">
        <v>386</v>
      </c>
      <c r="C240" s="6">
        <v>0</v>
      </c>
      <c r="D240" s="55">
        <v>0</v>
      </c>
      <c r="E240" s="55">
        <v>0</v>
      </c>
      <c r="F240" s="55">
        <v>0</v>
      </c>
      <c r="G240" s="6">
        <v>0</v>
      </c>
      <c r="H240" s="6">
        <v>0</v>
      </c>
      <c r="I240" s="6">
        <v>0</v>
      </c>
      <c r="J240" s="6">
        <v>0</v>
      </c>
      <c r="K240" s="117"/>
      <c r="L240" s="6">
        <v>0</v>
      </c>
      <c r="M240" s="6">
        <v>0</v>
      </c>
      <c r="N240" s="6">
        <v>0</v>
      </c>
      <c r="O240" s="6">
        <v>0</v>
      </c>
      <c r="P240" s="117"/>
    </row>
    <row r="241" spans="1:16" outlineLevel="1" x14ac:dyDescent="0.25">
      <c r="A241" s="17">
        <f t="shared" si="62"/>
        <v>216</v>
      </c>
      <c r="B241" s="19" t="s">
        <v>481</v>
      </c>
      <c r="C241" s="6">
        <v>0</v>
      </c>
      <c r="D241" s="55">
        <v>0</v>
      </c>
      <c r="E241" s="55">
        <v>0</v>
      </c>
      <c r="F241" s="55">
        <v>0</v>
      </c>
      <c r="G241" s="6">
        <v>0</v>
      </c>
      <c r="H241" s="6">
        <v>0</v>
      </c>
      <c r="I241" s="6">
        <v>0</v>
      </c>
      <c r="J241" s="6">
        <v>0</v>
      </c>
      <c r="K241" s="117"/>
      <c r="L241" s="6">
        <v>0</v>
      </c>
      <c r="M241" s="6">
        <v>0</v>
      </c>
      <c r="N241" s="6">
        <v>0</v>
      </c>
      <c r="O241" s="6">
        <v>0</v>
      </c>
      <c r="P241" s="117"/>
    </row>
    <row r="242" spans="1:16" outlineLevel="1" x14ac:dyDescent="0.25">
      <c r="A242" s="17">
        <f t="shared" si="62"/>
        <v>217</v>
      </c>
      <c r="B242" s="19" t="s">
        <v>387</v>
      </c>
      <c r="C242" s="6">
        <v>0</v>
      </c>
      <c r="D242" s="55">
        <v>0</v>
      </c>
      <c r="E242" s="55">
        <v>0</v>
      </c>
      <c r="F242" s="55">
        <v>0</v>
      </c>
      <c r="G242" s="6">
        <v>0</v>
      </c>
      <c r="H242" s="6">
        <v>0</v>
      </c>
      <c r="I242" s="6">
        <v>0</v>
      </c>
      <c r="J242" s="6">
        <v>0</v>
      </c>
      <c r="K242" s="117"/>
      <c r="L242" s="6">
        <v>0</v>
      </c>
      <c r="M242" s="6">
        <v>0</v>
      </c>
      <c r="N242" s="6">
        <v>0</v>
      </c>
      <c r="O242" s="6">
        <v>0</v>
      </c>
      <c r="P242" s="117"/>
    </row>
    <row r="243" spans="1:16" outlineLevel="1" x14ac:dyDescent="0.25">
      <c r="A243" s="17">
        <f t="shared" si="62"/>
        <v>218</v>
      </c>
      <c r="B243" s="19" t="s">
        <v>388</v>
      </c>
      <c r="C243" s="6">
        <v>0</v>
      </c>
      <c r="D243" s="55">
        <v>0</v>
      </c>
      <c r="E243" s="55">
        <v>0</v>
      </c>
      <c r="F243" s="55">
        <v>0</v>
      </c>
      <c r="G243" s="6">
        <v>0</v>
      </c>
      <c r="H243" s="6">
        <v>0</v>
      </c>
      <c r="I243" s="6">
        <v>0</v>
      </c>
      <c r="J243" s="6">
        <v>0</v>
      </c>
      <c r="K243" s="117"/>
      <c r="L243" s="6">
        <v>0</v>
      </c>
      <c r="M243" s="6">
        <v>0</v>
      </c>
      <c r="N243" s="6">
        <v>0</v>
      </c>
      <c r="O243" s="6">
        <v>0</v>
      </c>
      <c r="P243" s="117"/>
    </row>
    <row r="244" spans="1:16" outlineLevel="1" x14ac:dyDescent="0.25">
      <c r="A244" s="17">
        <f t="shared" si="62"/>
        <v>219</v>
      </c>
      <c r="B244" s="19" t="s">
        <v>389</v>
      </c>
      <c r="C244" s="6">
        <v>0</v>
      </c>
      <c r="D244" s="55">
        <v>0</v>
      </c>
      <c r="E244" s="55">
        <v>0</v>
      </c>
      <c r="F244" s="55">
        <v>0</v>
      </c>
      <c r="G244" s="6">
        <v>0</v>
      </c>
      <c r="H244" s="6">
        <v>0</v>
      </c>
      <c r="I244" s="6">
        <v>0</v>
      </c>
      <c r="J244" s="6">
        <v>0</v>
      </c>
      <c r="K244" s="117"/>
      <c r="L244" s="6">
        <v>0</v>
      </c>
      <c r="M244" s="6">
        <v>0</v>
      </c>
      <c r="N244" s="6">
        <v>0</v>
      </c>
      <c r="O244" s="6">
        <v>0</v>
      </c>
      <c r="P244" s="117"/>
    </row>
    <row r="245" spans="1:16" ht="19.5" outlineLevel="1" thickBot="1" x14ac:dyDescent="0.3">
      <c r="A245" s="27">
        <f t="shared" si="62"/>
        <v>220</v>
      </c>
      <c r="B245" s="28" t="s">
        <v>482</v>
      </c>
      <c r="C245" s="8">
        <v>0</v>
      </c>
      <c r="D245" s="64">
        <v>0</v>
      </c>
      <c r="E245" s="64">
        <v>0</v>
      </c>
      <c r="F245" s="64">
        <v>0</v>
      </c>
      <c r="G245" s="8">
        <v>0</v>
      </c>
      <c r="H245" s="8">
        <v>0</v>
      </c>
      <c r="I245" s="8">
        <v>0</v>
      </c>
      <c r="J245" s="8">
        <v>0</v>
      </c>
      <c r="K245" s="143"/>
      <c r="L245" s="8">
        <v>0</v>
      </c>
      <c r="M245" s="8">
        <v>0</v>
      </c>
      <c r="N245" s="8">
        <v>0</v>
      </c>
      <c r="O245" s="8">
        <v>0</v>
      </c>
      <c r="P245" s="143"/>
    </row>
  </sheetData>
  <mergeCells count="38">
    <mergeCell ref="K143:K154"/>
    <mergeCell ref="P143:P154"/>
    <mergeCell ref="K218:K231"/>
    <mergeCell ref="P218:P231"/>
    <mergeCell ref="K233:K245"/>
    <mergeCell ref="P233:P245"/>
    <mergeCell ref="K156:K171"/>
    <mergeCell ref="P156:P171"/>
    <mergeCell ref="K173:K195"/>
    <mergeCell ref="P173:P195"/>
    <mergeCell ref="K197:K216"/>
    <mergeCell ref="P197:P216"/>
    <mergeCell ref="K97:K108"/>
    <mergeCell ref="P97:P108"/>
    <mergeCell ref="K110:K123"/>
    <mergeCell ref="P110:P123"/>
    <mergeCell ref="K125:K141"/>
    <mergeCell ref="P125:P141"/>
    <mergeCell ref="K50:K63"/>
    <mergeCell ref="P50:P63"/>
    <mergeCell ref="K65:K78"/>
    <mergeCell ref="P65:P78"/>
    <mergeCell ref="K80:K95"/>
    <mergeCell ref="P80:P95"/>
    <mergeCell ref="A2:P2"/>
    <mergeCell ref="K13:K30"/>
    <mergeCell ref="P13:P30"/>
    <mergeCell ref="K32:K48"/>
    <mergeCell ref="P32:P48"/>
    <mergeCell ref="G3:L3"/>
    <mergeCell ref="A4:A6"/>
    <mergeCell ref="B4:B6"/>
    <mergeCell ref="C4:F4"/>
    <mergeCell ref="C5:D5"/>
    <mergeCell ref="E5:F5"/>
    <mergeCell ref="G5:K5"/>
    <mergeCell ref="G4:P4"/>
    <mergeCell ref="L5:P5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Кирилча</vt:lpstr>
      <vt:lpstr>русча</vt:lpstr>
      <vt:lpstr>инглизча</vt:lpstr>
      <vt:lpstr>инглизча!Заголовки_для_печати</vt:lpstr>
      <vt:lpstr>Кирилча!Заголовки_для_печати</vt:lpstr>
      <vt:lpstr>инглизча!Область_печати</vt:lpstr>
      <vt:lpstr>Кирилча!Область_печати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2021-10-21T03:46:23Z</cp:lastPrinted>
  <dcterms:created xsi:type="dcterms:W3CDTF">2019-12-17T15:14:31Z</dcterms:created>
  <dcterms:modified xsi:type="dcterms:W3CDTF">2024-01-09T12:51:32Z</dcterms:modified>
</cp:coreProperties>
</file>